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1 NBEAD RFA Pieces\1 2026 Round\Versions for Website\"/>
    </mc:Choice>
  </mc:AlternateContent>
  <xr:revisionPtr revIDLastSave="0" documentId="13_ncr:1_{C6E84DC7-6975-4763-8F12-CE24CDE32F39}" xr6:coauthVersionLast="47" xr6:coauthVersionMax="47" xr10:uidLastSave="{00000000-0000-0000-0000-000000000000}"/>
  <bookViews>
    <workbookView xWindow="-120" yWindow="-120" windowWidth="29040" windowHeight="15720" xr2:uid="{46F08282-26F0-4476-8C73-ADC2D9B86F6F}"/>
  </bookViews>
  <sheets>
    <sheet name="Budget Example" sheetId="2" r:id="rId1"/>
    <sheet name="De minimis" sheetId="13" r:id="rId2"/>
    <sheet name="Budget %s Example" sheetId="12" r:id="rId3"/>
    <sheet name="Lists" sheetId="6"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4" i="2" l="1"/>
  <c r="B20" i="2" l="1"/>
  <c r="C23" i="13" l="1"/>
  <c r="C15" i="13"/>
  <c r="B15" i="13"/>
  <c r="C17" i="13" s="1"/>
  <c r="B16" i="12" l="1"/>
  <c r="C192" i="2" l="1"/>
  <c r="B19" i="2"/>
  <c r="B165" i="2" l="1"/>
  <c r="C54" i="2" l="1"/>
  <c r="C53" i="2"/>
  <c r="C52" i="2"/>
  <c r="C51" i="2"/>
  <c r="C50" i="2"/>
  <c r="C49" i="2"/>
  <c r="E111" i="2" l="1"/>
  <c r="E112" i="2"/>
  <c r="E113" i="2"/>
  <c r="E114" i="2"/>
  <c r="E115" i="2"/>
  <c r="E116" i="2"/>
  <c r="E117" i="2"/>
  <c r="E118" i="2"/>
  <c r="E119" i="2"/>
  <c r="E120" i="2"/>
  <c r="E121" i="2"/>
  <c r="E122" i="2"/>
  <c r="E123" i="2"/>
  <c r="E124" i="2"/>
  <c r="E125" i="2"/>
  <c r="E126" i="2"/>
  <c r="E127" i="2"/>
  <c r="E74" i="2"/>
  <c r="E75" i="2"/>
  <c r="E76" i="2"/>
  <c r="E77" i="2"/>
  <c r="E78" i="2"/>
  <c r="E79" i="2"/>
  <c r="E80" i="2"/>
  <c r="E81" i="2"/>
  <c r="E82" i="2"/>
  <c r="E83" i="2"/>
  <c r="E84" i="2"/>
  <c r="E85" i="2"/>
  <c r="E86" i="2"/>
  <c r="E87" i="2"/>
  <c r="E88" i="2"/>
  <c r="E89" i="2"/>
  <c r="E90" i="2"/>
  <c r="E91" i="2"/>
  <c r="D166" i="2"/>
  <c r="D167" i="2"/>
  <c r="D168" i="2"/>
  <c r="D169" i="2"/>
  <c r="D170" i="2"/>
  <c r="D171" i="2"/>
  <c r="D172" i="2"/>
  <c r="D173" i="2"/>
  <c r="D174" i="2"/>
  <c r="D175" i="2"/>
  <c r="D176" i="2"/>
  <c r="D177" i="2"/>
  <c r="D178" i="2"/>
  <c r="D179" i="2"/>
  <c r="D165" i="2"/>
  <c r="E128" i="2"/>
  <c r="E129" i="2"/>
  <c r="E130" i="2"/>
  <c r="E131" i="2"/>
  <c r="E132" i="2"/>
  <c r="E133" i="2"/>
  <c r="E134" i="2"/>
  <c r="E135" i="2"/>
  <c r="E136" i="2"/>
  <c r="E137" i="2"/>
  <c r="E138" i="2"/>
  <c r="E139" i="2"/>
  <c r="E140" i="2"/>
  <c r="E141" i="2"/>
  <c r="E110" i="2"/>
  <c r="E92" i="2"/>
  <c r="E93" i="2"/>
  <c r="E94" i="2"/>
  <c r="E95" i="2"/>
  <c r="E96" i="2"/>
  <c r="E97" i="2"/>
  <c r="E98" i="2"/>
  <c r="E99" i="2"/>
  <c r="E100" i="2"/>
  <c r="E101" i="2"/>
  <c r="E102" i="2"/>
  <c r="E103" i="2"/>
  <c r="E104" i="2"/>
  <c r="E105" i="2"/>
  <c r="E73" i="2"/>
  <c r="E68" i="2"/>
  <c r="E67" i="2"/>
  <c r="E66" i="2"/>
  <c r="E65" i="2"/>
  <c r="E64" i="2"/>
  <c r="E63" i="2"/>
  <c r="E62" i="2"/>
  <c r="E61" i="2"/>
  <c r="E60" i="2"/>
  <c r="E59" i="2"/>
  <c r="E58" i="2"/>
  <c r="E57" i="2"/>
  <c r="E56" i="2"/>
  <c r="E55" i="2"/>
  <c r="E54" i="2"/>
  <c r="E53" i="2"/>
  <c r="E52" i="2"/>
  <c r="E51" i="2"/>
  <c r="E50" i="2"/>
  <c r="E49" i="2"/>
  <c r="E26" i="2"/>
  <c r="E27" i="2"/>
  <c r="E28" i="2"/>
  <c r="E29" i="2"/>
  <c r="E30" i="2"/>
  <c r="E31" i="2"/>
  <c r="E32" i="2"/>
  <c r="E33" i="2"/>
  <c r="E34" i="2"/>
  <c r="E35" i="2"/>
  <c r="E36" i="2"/>
  <c r="E37" i="2"/>
  <c r="E38" i="2"/>
  <c r="E39" i="2"/>
  <c r="E40" i="2"/>
  <c r="E41" i="2"/>
  <c r="E42" i="2"/>
  <c r="E43" i="2"/>
  <c r="E44" i="2"/>
  <c r="E25" i="2"/>
  <c r="B161" i="2"/>
  <c r="C193" i="2" s="1"/>
  <c r="C203" i="2" s="1"/>
  <c r="D180" i="2" l="1"/>
  <c r="B12" i="2" s="1"/>
  <c r="E142" i="2"/>
  <c r="B10" i="2" s="1"/>
  <c r="E106" i="2"/>
  <c r="B9" i="2" s="1"/>
  <c r="E69" i="2"/>
  <c r="B8" i="2" s="1"/>
  <c r="E45" i="2"/>
  <c r="B15" i="2"/>
  <c r="B7" i="2" l="1"/>
  <c r="B11" i="2"/>
  <c r="B185" i="2" l="1"/>
  <c r="B13" i="2"/>
  <c r="B14" i="2" l="1"/>
  <c r="B17" i="2" s="1"/>
  <c r="B16" i="2" s="1"/>
</calcChain>
</file>

<file path=xl/sharedStrings.xml><?xml version="1.0" encoding="utf-8"?>
<sst xmlns="http://schemas.openxmlformats.org/spreadsheetml/2006/main" count="235" uniqueCount="168">
  <si>
    <t>Equipment &amp; Property</t>
  </si>
  <si>
    <t>Other Direct Costs</t>
  </si>
  <si>
    <t>Indirect Costs</t>
  </si>
  <si>
    <t>Budget Category</t>
  </si>
  <si>
    <t>Grant Funds
Requested</t>
  </si>
  <si>
    <t>Salaries &amp; Wages</t>
  </si>
  <si>
    <t>Fringe Benefits</t>
  </si>
  <si>
    <t>Supplies</t>
  </si>
  <si>
    <t>Contracts &amp; Subgrants</t>
  </si>
  <si>
    <t xml:space="preserve">Planned Match $ </t>
  </si>
  <si>
    <t>Planned Match %</t>
  </si>
  <si>
    <t>Unit Cost</t>
  </si>
  <si>
    <t>Role in project and justification of need</t>
  </si>
  <si>
    <t>TOTAL SALARIES &amp; WAGES</t>
  </si>
  <si>
    <t>Position Title - match above</t>
  </si>
  <si>
    <t>Total Cost</t>
  </si>
  <si>
    <t>TOTAL FRINGE BENEFITS</t>
  </si>
  <si>
    <t>Description of Item</t>
  </si>
  <si>
    <t>Purpose / justification of need / basis for estimating costs</t>
  </si>
  <si>
    <t>TOTAL EQUIPMENT</t>
  </si>
  <si>
    <t>General Category of Supplies</t>
  </si>
  <si>
    <t>Quantity</t>
  </si>
  <si>
    <t>TOTAL SUPPLIES</t>
  </si>
  <si>
    <t>Contractor/Subgrantee Name</t>
  </si>
  <si>
    <t>TOTAL CONTRACTS &amp; SUBGRANTS</t>
  </si>
  <si>
    <t>Item and Description</t>
  </si>
  <si>
    <t>TOTAL OTHER COSTS</t>
  </si>
  <si>
    <t>TOTAL INDIRECT COSTS</t>
  </si>
  <si>
    <t>Organization / Source</t>
  </si>
  <si>
    <t>Type (Cash or in
Kind)</t>
  </si>
  <si>
    <t>TOTAL MATCH</t>
  </si>
  <si>
    <t>Total Amount Requested</t>
  </si>
  <si>
    <t>BUDGET NARRATIVE</t>
  </si>
  <si>
    <t>Number of Years</t>
  </si>
  <si>
    <t>Total Project Cost</t>
  </si>
  <si>
    <t>Scroll down to see where you will enter costs covered by Match - do not include them in the other line items.</t>
  </si>
  <si>
    <t xml:space="preserve">Position Title </t>
  </si>
  <si>
    <t>Annual Cost</t>
  </si>
  <si>
    <t>Acquisition Costs</t>
  </si>
  <si>
    <t>Cash</t>
  </si>
  <si>
    <t>In-kind</t>
  </si>
  <si>
    <t>Contingencies</t>
  </si>
  <si>
    <t>Federal Funding Source</t>
  </si>
  <si>
    <t>Total Contribution</t>
  </si>
  <si>
    <t>NA</t>
  </si>
  <si>
    <t>Costs Included</t>
  </si>
  <si>
    <t>Number of People</t>
  </si>
  <si>
    <t>INDIRECT COSTS: Grant amount requested only (do not include match)</t>
  </si>
  <si>
    <t>OTHER DIRECT COSTS: Grant amount requested only (do not include match)</t>
  </si>
  <si>
    <t>CONTRACTS &amp; SUBGRANTS: Grant amount requested only (do not include match)</t>
  </si>
  <si>
    <t>SUPPLIES: Grant amount requested only (do not include match)</t>
  </si>
  <si>
    <t>EQUIPMENT &amp; PROPERTY: Grant amount requested only (do not include match)</t>
  </si>
  <si>
    <t>FRINGE BENEFITS: Grant amount requested only (do not include match)</t>
  </si>
  <si>
    <t>SALARIES &amp; WAGES: Grant amount requested only (do not include match)</t>
  </si>
  <si>
    <t>MATCH (include all match details in this section)</t>
  </si>
  <si>
    <t>Description/If source is Other, provide name and description of source and contribution</t>
  </si>
  <si>
    <t>Modified Total Direct Costs (MTDC)</t>
  </si>
  <si>
    <t>The table to the left will autofill as you complete the Narrative section, so it is not editable.</t>
  </si>
  <si>
    <t xml:space="preserve">Nebraska Broadband Equity, Access, &amp; Deployment (NBEAD) </t>
  </si>
  <si>
    <t>J Thrasher, Project Manager</t>
  </si>
  <si>
    <t>TBD, Demolition Specialists</t>
  </si>
  <si>
    <t>P Redmond, Accounting Manager</t>
  </si>
  <si>
    <t>The Accounting Manager will spend about 10% of his time on this project and will be responsible for tracking and reporting expenses and working with NBO to support expenses and respond to audit requests</t>
  </si>
  <si>
    <t xml:space="preserve">5 people needed for 6 months to complete demolition work in the DPA. </t>
  </si>
  <si>
    <t>TBD, Cable installers and telecommunications technicians</t>
  </si>
  <si>
    <t>This person will spend 100% of their time on this project. Management of whole project, including coordination of staffing and equipment, oversight of construction progress, and communication with NBO</t>
  </si>
  <si>
    <t>This person will spend 50% of his time on the project. Oversee work at construction site, including compliance with OSHA and other laws and regulations</t>
  </si>
  <si>
    <t>A Ross will spend 80% of her time on this project over 3 years, supervising and leading efforts of cable installers, telecommunications technicians, and other on-site staff.</t>
  </si>
  <si>
    <t>Staff needed to complete cable installation and installation of splitters. Estimate is based on a short work timeline (e.g., work will need to be done over 3 months) at multiple sites in the DPA. Estimated at 12 people for 3 months.</t>
  </si>
  <si>
    <t xml:space="preserve">Fringe benefits are estimated at 30% of direct salaries and wages, and include FICA, worker's compensation, and health and dental insurance. </t>
  </si>
  <si>
    <t>General office supplies</t>
  </si>
  <si>
    <t>Estimate 5 years at $1000 per year, includes sticky notes, file folders, and highlighters.</t>
  </si>
  <si>
    <t>Conduit</t>
  </si>
  <si>
    <t>Fiber</t>
  </si>
  <si>
    <t>A Case</t>
  </si>
  <si>
    <t>Duct used to build network, estimated 10,000 feet needed.</t>
  </si>
  <si>
    <t>Subgrantee</t>
  </si>
  <si>
    <t>Power Upgrades/Cabinets</t>
  </si>
  <si>
    <t>Model ABC-654 cabinets associated with fixed wireless gear at towers, estimated based on historical costs</t>
  </si>
  <si>
    <t>CPE equipment for customer install</t>
  </si>
  <si>
    <t>Estimated based on historical costs</t>
  </si>
  <si>
    <t>A Ross, Field Engineer</t>
  </si>
  <si>
    <t>Fiber splice enclosures</t>
  </si>
  <si>
    <t>Model HUB-8-E pedestal fiber splice enclosure cabinets, estimated based on internet search; will procure using formal procedures.</t>
  </si>
  <si>
    <t>Multiport service terminals</t>
  </si>
  <si>
    <t>Model XZV-38714, costs estimated based on internet search; will procure using formal procedures.</t>
  </si>
  <si>
    <t>Communication costs</t>
  </si>
  <si>
    <t>Occupancy</t>
  </si>
  <si>
    <t>Project Partner</t>
  </si>
  <si>
    <t>Q102-NBO</t>
  </si>
  <si>
    <t xml:space="preserve">County clerk staff time spent on processing permit requests at $25,000 per year for 5 years. </t>
  </si>
  <si>
    <t>Permitting costs to be covered with private funds, estimated based on costs in Dodge County.</t>
  </si>
  <si>
    <t>Dodge County</t>
  </si>
  <si>
    <t>Railroad permitting</t>
  </si>
  <si>
    <t>Reporting Period</t>
  </si>
  <si>
    <t>P Haggerty, Construction Manager</t>
  </si>
  <si>
    <t>Fiber splicing contractor TBD</t>
  </si>
  <si>
    <t>Construction contractor TBD</t>
  </si>
  <si>
    <t xml:space="preserve">Basis of calculation (i.e., de mimimis or negotiated rate). </t>
  </si>
  <si>
    <t>Formal procurement will be used to select contractor to build network, including drilling and plowing and conduit and fiber installation. 50% of this cost to be charged to subgrant funds and 50% provided via cash match.</t>
  </si>
  <si>
    <t>A fiber splicing contractor is essential for connecting and terminating fiber optic cables as part of the broadband infrastructure expansion. Their work ensures reliable data transmission across the network by precisely aligning and fusing individual fiber strands. This role is critical in achieving project milestones related to connectivity and network performance.                                                                                                                                                                                                       Cost estimates were developed based on a combination of a competitive bidding process and historical rates from previous projects of similar scope and scale. This blended approach provides a reliable benchmark for current pricing while ensuring alignment with market conditions and past performance data.                                                                                    The need for this contractor arises due to the specialized nature of fiber splicing, which requires expertise, industry-standard equipment, and adherence to technical specifications to minimize signal loss and maintain service quality. 50% of this cost to be charged to subgrant funds and 50% provided via cash match.</t>
  </si>
  <si>
    <t xml:space="preserve">Cell phone reimbursement for key project staff, $50/month for up to 3 years. Estimated based on current costs. </t>
  </si>
  <si>
    <t xml:space="preserve">Office space for Accounting Manager, prorated based on time spent on this project, over 4 years, and computed using square footage. </t>
  </si>
  <si>
    <t xml:space="preserve">Estimated at 2% of direct salaries and wages, based on historic costs. </t>
  </si>
  <si>
    <t xml:space="preserve">Costs for crossing railroad rights-of-way, based on current costs listed on BNSF website. </t>
  </si>
  <si>
    <t>Environmental Consultant TBD</t>
  </si>
  <si>
    <t>The purpose of engaging an environmental consultant for this project is to ensure compliance with all applicable environmental regulations and permitting requirements associated with the construction of the fiber optic network. The consultant will provide critical expertise in identifying potential environmental impacts, conducting required surveys and assessments, and facilitating agency coordination to support permitting and project approvals.                                              The need for these services is justified by the project’s potential to intersect sensitive environmental areas, including wetlands, waterways, and habitats protected under state and federal law. The consultant's involvement is essential for preparing documentation in support of environmental reviews (e.g., NEPA, CEQA if applicable) to obtain environmental clearance for construction.                                                                                                                                                                      These costs were developed using recent proposals from qualified environmental firms, current labor rates, and best practices from similar infrastructure projects. 50% of this cost to be charged to subgrant funds and 50% provided via cash match.</t>
  </si>
  <si>
    <t>Waiver of fees for access to rights of way provided by Dodge County, valued based on current costs $500 per permit for 112 sites.</t>
  </si>
  <si>
    <t>Indirect Rate</t>
  </si>
  <si>
    <t xml:space="preserve">Funds for project oversight, quality control, reporting, and executive support of the project. Estimated  based on .010 FTE for CEO for 4 years at $250,000 annual salary. </t>
  </si>
  <si>
    <t>50% of costs for contractors</t>
  </si>
  <si>
    <t>Subgrant ID:</t>
  </si>
  <si>
    <t>Year 1, Quarter 1</t>
  </si>
  <si>
    <t>Year 1, Quarter 2</t>
  </si>
  <si>
    <t>Year 1, Quarter 3</t>
  </si>
  <si>
    <t>Year 1, Quarter 4</t>
  </si>
  <si>
    <t>Year 2, Quarter 1</t>
  </si>
  <si>
    <t>Year 2, Quarter 2</t>
  </si>
  <si>
    <t>Year 2, Quarter 3</t>
  </si>
  <si>
    <t>Year 2, Quarter 4</t>
  </si>
  <si>
    <t>Year 3, Quarter 1</t>
  </si>
  <si>
    <t>Year 3, Quarter 2</t>
  </si>
  <si>
    <t>Year 3, Quarter 3</t>
  </si>
  <si>
    <t>Year 3, Quarter 4</t>
  </si>
  <si>
    <t>Year 4, Quarter 1</t>
  </si>
  <si>
    <t>Year 4, Quarter 2</t>
  </si>
  <si>
    <t>Year 4, Quarter 3</t>
  </si>
  <si>
    <t>Year 4, Quarter 4</t>
  </si>
  <si>
    <t>Facilities &amp; Equipment</t>
  </si>
  <si>
    <t>Long-term Leases</t>
  </si>
  <si>
    <t>Deployment at MDUs</t>
  </si>
  <si>
    <t>Design, Permitting, &amp; Environmental</t>
  </si>
  <si>
    <t>Personnel</t>
  </si>
  <si>
    <t>Software Upgrades</t>
  </si>
  <si>
    <t>Cybersecurity Training</t>
  </si>
  <si>
    <t>Middle Mile Infrastructure</t>
  </si>
  <si>
    <t>LEO Connection Fees</t>
  </si>
  <si>
    <t>*Categories of Cost:</t>
  </si>
  <si>
    <t>1. Facilities &amp; Equipment: Construction, improvement, and/or acquisition of facilities and telecommunications equipment required to provide qualifying broadband service, including infrastructure for backhaul, middle- and last-mile networks, and multi-tenant buildings.</t>
  </si>
  <si>
    <t>2. Long-term Leases: Long-term leases (for terms greater than one year) of facilities required to provide qualifying broadband service, including indefeasible right-of-use (IRU) agreements.</t>
  </si>
  <si>
    <t>3. Deployment at MDUs: Deployment of internet and Wi-Fi infrastructure within an eligible multi-family residential building.</t>
  </si>
  <si>
    <t>4. Design, Permitting, &amp; Environmental: Engineering design, permitting, and work related to environmental, historical, and cultural reviews.</t>
  </si>
  <si>
    <t>5. Personnel: Personnel costs, including salaries and fringe benefits for staff and consultants providing services directly connected to the implementation of the NBEAD Program (such as project managers, program directors, and subject matter experts).</t>
  </si>
  <si>
    <t>6. Software Upgrades: Network software upgrades, including, but not limited to, cybersecurity solutions.</t>
  </si>
  <si>
    <t>7. Cybersecurity Training: Training for cybersecurity professionals who will be working on NBEAD-funded networks.</t>
  </si>
  <si>
    <t>8. Middle Mile Infrastructure: For projects targeting unserved BSLs, middle mile infrastructure in or through any area required to reach interconnection points or otherwise to ensure the technical feasibility and financial sustainability of a project may be included.</t>
  </si>
  <si>
    <t>9. LEO Connection Fees: For LEO-based projects, all necessary consumer premises equipment (CPE) must be provided at no cost as part of the standard installation for each new subscriber.</t>
  </si>
  <si>
    <t>Budget Proportions: Funding by category</t>
  </si>
  <si>
    <t xml:space="preserve">Complete the table below for your project, ensuring that the cost proportions total 100%.  If a cost category does not apply to your project, enter zero for that category. </t>
  </si>
  <si>
    <t>% of total funding spent</t>
  </si>
  <si>
    <t>Approved Budget</t>
  </si>
  <si>
    <t>De Minimis Calculator tab</t>
  </si>
  <si>
    <t xml:space="preserve">If your budget does include indirect costs, please complete only the yellow cells in this form. All other cells are locked. </t>
  </si>
  <si>
    <t>Travel</t>
  </si>
  <si>
    <t xml:space="preserve">Contracts </t>
  </si>
  <si>
    <t>Subgrants: portion up to $50,000*</t>
  </si>
  <si>
    <t xml:space="preserve">Total MTDC (base) </t>
  </si>
  <si>
    <t>de minimis rate</t>
  </si>
  <si>
    <t>*Allowable costs excluded from MTDC base</t>
  </si>
  <si>
    <t>Subgrants: portion over $50,000*</t>
  </si>
  <si>
    <t>Facility or Equipment Rental Costs</t>
  </si>
  <si>
    <t xml:space="preserve">de minimis - 15% of MTDC billed to NBEAD </t>
  </si>
  <si>
    <t>Contract with Accounting firm to complete reporting on NBEAD over 4 years, procured per federal rules.</t>
  </si>
  <si>
    <t>If your budget does not include indirect costs, you may skip this tab.</t>
  </si>
  <si>
    <t>Enter your planned costs for each line item in the yellow cells.</t>
  </si>
  <si>
    <t>* Only the first $50,000 of each subgrant may be included in de minimis calculations</t>
  </si>
  <si>
    <t>Enter your de minimis rate in cell B17. This number cannot be larger than 15%</t>
  </si>
  <si>
    <t>Cell C17 calculates your indirect costs - it will automatically copy to cell B202 of the Application Budget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</si>
</sst>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00_-;\-&quot;$&quot;* #,##0.00_-;_-&quot;$&quot;* &quot;-&quot;??_-;_-@_-"/>
    <numFmt numFmtId="165" formatCode="[$]m/d/yyyy;@" x16r2:formatCode16="[$-en-VI,1]m/d/yyyy;@"/>
  </numFmts>
  <fonts count="22" x14ac:knownFonts="1">
    <font>
      <sz val="12"/>
      <color theme="1"/>
      <name val="Candara"/>
      <family val="2"/>
    </font>
    <font>
      <sz val="12"/>
      <color theme="1"/>
      <name val="Candara"/>
      <family val="2"/>
    </font>
    <font>
      <sz val="11"/>
      <color theme="1"/>
      <name val="Roboto"/>
    </font>
    <font>
      <b/>
      <sz val="11"/>
      <color theme="1"/>
      <name val="Roboto"/>
    </font>
    <font>
      <sz val="11"/>
      <name val="Roboto"/>
    </font>
    <font>
      <b/>
      <sz val="11"/>
      <name val="Roboto"/>
    </font>
    <font>
      <b/>
      <sz val="12"/>
      <color theme="0"/>
      <name val="Roboto"/>
    </font>
    <font>
      <sz val="12"/>
      <color theme="1"/>
      <name val="Roboto"/>
    </font>
    <font>
      <b/>
      <sz val="11"/>
      <color theme="0"/>
      <name val="Roboto"/>
    </font>
    <font>
      <b/>
      <sz val="12"/>
      <color theme="0"/>
      <name val="Montserrat"/>
    </font>
    <font>
      <b/>
      <sz val="12"/>
      <color theme="1"/>
      <name val="Roboto"/>
    </font>
    <font>
      <sz val="12"/>
      <name val="Roboto"/>
    </font>
    <font>
      <b/>
      <sz val="12"/>
      <name val="Roboto"/>
    </font>
    <font>
      <b/>
      <sz val="11"/>
      <color rgb="FFFF0000"/>
      <name val="Roboto"/>
    </font>
    <font>
      <b/>
      <sz val="12"/>
      <name val="Montserrat"/>
    </font>
    <font>
      <sz val="11"/>
      <color rgb="FF000000"/>
      <name val="Roboto"/>
    </font>
    <font>
      <b/>
      <i/>
      <sz val="11"/>
      <color theme="1"/>
      <name val="Roboto"/>
    </font>
    <font>
      <sz val="8"/>
      <name val="Candara"/>
      <family val="2"/>
    </font>
    <font>
      <b/>
      <i/>
      <sz val="12"/>
      <color theme="1"/>
      <name val="Roboto"/>
    </font>
    <font>
      <b/>
      <sz val="12"/>
      <color rgb="FFFF0000"/>
      <name val="Roboto"/>
    </font>
    <font>
      <sz val="12"/>
      <color rgb="FF333333"/>
      <name val="Roboto"/>
    </font>
    <font>
      <b/>
      <sz val="12"/>
      <color rgb="FFC00000"/>
      <name val="Roboto"/>
    </font>
  </fonts>
  <fills count="9">
    <fill>
      <patternFill patternType="none"/>
    </fill>
    <fill>
      <patternFill patternType="gray125"/>
    </fill>
    <fill>
      <patternFill patternType="solid">
        <fgColor rgb="FFBB1F53"/>
        <bgColor indexed="64"/>
      </patternFill>
    </fill>
    <fill>
      <patternFill patternType="solid">
        <fgColor rgb="FF00607F"/>
        <bgColor indexed="64"/>
      </patternFill>
    </fill>
    <fill>
      <patternFill patternType="solid">
        <fgColor theme="0"/>
        <bgColor indexed="64"/>
      </patternFill>
    </fill>
    <fill>
      <patternFill patternType="solid">
        <fgColor rgb="FFBABF33"/>
        <bgColor indexed="64"/>
      </patternFill>
    </fill>
    <fill>
      <patternFill patternType="solid">
        <fgColor rgb="FFFFC843"/>
        <bgColor indexed="64"/>
      </patternFill>
    </fill>
    <fill>
      <patternFill patternType="solid">
        <fgColor rgb="FFEAEAEA"/>
        <bgColor indexed="64"/>
      </patternFill>
    </fill>
    <fill>
      <patternFill patternType="solid">
        <fgColor rgb="FFFFFF99"/>
        <bgColor indexed="64"/>
      </patternFill>
    </fill>
  </fills>
  <borders count="16">
    <border>
      <left/>
      <right/>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hair">
        <color auto="1"/>
      </top>
      <bottom style="hair">
        <color auto="1"/>
      </bottom>
      <diagonal/>
    </border>
    <border>
      <left/>
      <right/>
      <top/>
      <bottom style="thin">
        <color theme="0" tint="-0.249977111117893"/>
      </bottom>
      <diagonal/>
    </border>
    <border>
      <left/>
      <right/>
      <top style="thin">
        <color theme="0" tint="-0.249977111117893"/>
      </top>
      <bottom/>
      <diagonal/>
    </border>
    <border>
      <left/>
      <right/>
      <top/>
      <bottom style="hair">
        <color auto="1"/>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77">
    <xf numFmtId="0" fontId="0" fillId="0" borderId="0" xfId="0"/>
    <xf numFmtId="164" fontId="4" fillId="0" borderId="6" xfId="2" applyNumberFormat="1" applyFont="1" applyBorder="1" applyAlignment="1" applyProtection="1">
      <alignment vertical="center"/>
    </xf>
    <xf numFmtId="164" fontId="2" fillId="0" borderId="6" xfId="2" applyNumberFormat="1" applyFont="1" applyBorder="1" applyAlignment="1" applyProtection="1">
      <alignment vertical="center"/>
    </xf>
    <xf numFmtId="164" fontId="2" fillId="5" borderId="6" xfId="2" applyNumberFormat="1" applyFont="1" applyFill="1" applyBorder="1" applyAlignment="1" applyProtection="1">
      <alignment vertical="center"/>
    </xf>
    <xf numFmtId="164" fontId="2" fillId="0" borderId="5" xfId="3" applyNumberFormat="1" applyFont="1" applyFill="1" applyBorder="1" applyAlignment="1" applyProtection="1">
      <alignment vertical="center"/>
    </xf>
    <xf numFmtId="44" fontId="3" fillId="7" borderId="3" xfId="1" applyNumberFormat="1" applyFont="1" applyFill="1" applyBorder="1" applyAlignment="1" applyProtection="1">
      <alignment horizontal="center"/>
    </xf>
    <xf numFmtId="44" fontId="3" fillId="7" borderId="3" xfId="1" applyNumberFormat="1" applyFont="1" applyFill="1" applyBorder="1" applyProtection="1"/>
    <xf numFmtId="44" fontId="3" fillId="7" borderId="8" xfId="1" applyNumberFormat="1" applyFont="1" applyFill="1" applyBorder="1" applyAlignment="1" applyProtection="1">
      <alignment horizontal="center"/>
    </xf>
    <xf numFmtId="44" fontId="3" fillId="7" borderId="6" xfId="1" applyNumberFormat="1" applyFont="1" applyFill="1" applyBorder="1" applyProtection="1"/>
    <xf numFmtId="0" fontId="2" fillId="0" borderId="0" xfId="0" applyFont="1"/>
    <xf numFmtId="44" fontId="4" fillId="0" borderId="0" xfId="2" applyFont="1" applyFill="1" applyBorder="1" applyAlignment="1" applyProtection="1">
      <alignment vertical="center"/>
    </xf>
    <xf numFmtId="44" fontId="2" fillId="0" borderId="3" xfId="2" applyFont="1" applyBorder="1" applyAlignment="1" applyProtection="1">
      <alignment horizontal="center"/>
    </xf>
    <xf numFmtId="0" fontId="7" fillId="0" borderId="0" xfId="0" applyFont="1"/>
    <xf numFmtId="44" fontId="3" fillId="0" borderId="7" xfId="1" applyNumberFormat="1" applyFont="1" applyFill="1" applyBorder="1" applyAlignment="1" applyProtection="1">
      <alignment horizontal="center"/>
    </xf>
    <xf numFmtId="44" fontId="3" fillId="0" borderId="7" xfId="1" applyNumberFormat="1" applyFont="1" applyFill="1" applyBorder="1" applyProtection="1"/>
    <xf numFmtId="44" fontId="3" fillId="0" borderId="0" xfId="1" applyNumberFormat="1" applyFont="1" applyFill="1" applyBorder="1" applyProtection="1"/>
    <xf numFmtId="44" fontId="2" fillId="0" borderId="3" xfId="2" applyFont="1" applyBorder="1" applyAlignment="1" applyProtection="1">
      <alignment horizontal="center" vertical="center"/>
    </xf>
    <xf numFmtId="0" fontId="16" fillId="0" borderId="0" xfId="0" applyFont="1" applyAlignment="1">
      <alignment horizontal="left"/>
    </xf>
    <xf numFmtId="0" fontId="7" fillId="0" borderId="0" xfId="0" applyFont="1" applyAlignment="1">
      <alignment horizontal="left"/>
    </xf>
    <xf numFmtId="10" fontId="2" fillId="5" borderId="6" xfId="3" applyNumberFormat="1" applyFont="1" applyFill="1" applyBorder="1" applyAlignment="1" applyProtection="1">
      <alignment vertical="center"/>
    </xf>
    <xf numFmtId="10" fontId="7" fillId="0" borderId="0" xfId="3" applyNumberFormat="1" applyFont="1" applyBorder="1" applyAlignment="1" applyProtection="1">
      <alignment horizontal="center"/>
    </xf>
    <xf numFmtId="165" fontId="7" fillId="0" borderId="0" xfId="0" applyNumberFormat="1" applyFont="1"/>
    <xf numFmtId="14" fontId="7" fillId="0" borderId="0" xfId="0" applyNumberFormat="1" applyFont="1"/>
    <xf numFmtId="0" fontId="4" fillId="0" borderId="0" xfId="0" applyFont="1"/>
    <xf numFmtId="49" fontId="14" fillId="6" borderId="0" xfId="0" applyNumberFormat="1" applyFont="1" applyFill="1" applyAlignment="1">
      <alignment horizontal="left" vertical="center"/>
    </xf>
    <xf numFmtId="49" fontId="9" fillId="6" borderId="0" xfId="0" applyNumberFormat="1" applyFont="1" applyFill="1" applyAlignment="1">
      <alignment horizontal="center" vertical="center" wrapText="1"/>
    </xf>
    <xf numFmtId="49" fontId="6" fillId="0" borderId="0" xfId="0" applyNumberFormat="1" applyFont="1" applyAlignment="1">
      <alignment horizontal="center" vertical="center" wrapText="1"/>
    </xf>
    <xf numFmtId="0" fontId="5" fillId="0" borderId="0" xfId="0" applyFont="1"/>
    <xf numFmtId="0" fontId="4" fillId="0" borderId="0" xfId="0" applyFont="1" applyAlignment="1">
      <alignment vertical="center" wrapText="1"/>
    </xf>
    <xf numFmtId="0" fontId="5" fillId="0" borderId="0" xfId="0" applyFont="1" applyAlignment="1">
      <alignment horizontal="right"/>
    </xf>
    <xf numFmtId="0" fontId="4" fillId="4" borderId="0" xfId="0" applyFont="1" applyFill="1"/>
    <xf numFmtId="0" fontId="8" fillId="3" borderId="4" xfId="0" applyFont="1" applyFill="1" applyBorder="1" applyAlignment="1">
      <alignment horizontal="center" vertical="center" wrapText="1"/>
    </xf>
    <xf numFmtId="0" fontId="8" fillId="3" borderId="6" xfId="0" applyFont="1" applyFill="1" applyBorder="1" applyAlignment="1">
      <alignment horizontal="center" vertical="center" wrapText="1"/>
    </xf>
    <xf numFmtId="17" fontId="8" fillId="0" borderId="0" xfId="0" quotePrefix="1" applyNumberFormat="1" applyFont="1" applyAlignment="1">
      <alignment horizontal="center" vertical="center" wrapText="1"/>
    </xf>
    <xf numFmtId="0" fontId="3" fillId="6" borderId="4" xfId="0" applyFont="1" applyFill="1" applyBorder="1"/>
    <xf numFmtId="44" fontId="4" fillId="0" borderId="0" xfId="2" applyFont="1" applyFill="1" applyBorder="1" applyAlignment="1" applyProtection="1">
      <alignment horizontal="center" vertical="center" wrapText="1"/>
    </xf>
    <xf numFmtId="0" fontId="13" fillId="0" borderId="0" xfId="0" applyFont="1"/>
    <xf numFmtId="0" fontId="3" fillId="6" borderId="4" xfId="0" applyFont="1" applyFill="1" applyBorder="1" applyAlignment="1">
      <alignment vertical="center"/>
    </xf>
    <xf numFmtId="44" fontId="2" fillId="0" borderId="0" xfId="2" applyFont="1" applyFill="1" applyBorder="1" applyAlignment="1" applyProtection="1">
      <alignment vertical="center"/>
    </xf>
    <xf numFmtId="0" fontId="3" fillId="6" borderId="4" xfId="0" applyFont="1" applyFill="1" applyBorder="1" applyAlignment="1">
      <alignment horizontal="center" vertical="center"/>
    </xf>
    <xf numFmtId="0" fontId="3" fillId="5" borderId="4" xfId="0" applyFont="1" applyFill="1" applyBorder="1" applyAlignment="1">
      <alignment vertical="center"/>
    </xf>
    <xf numFmtId="9" fontId="2" fillId="0" borderId="0" xfId="3" applyFont="1" applyFill="1" applyBorder="1" applyAlignment="1" applyProtection="1">
      <alignment vertical="center"/>
    </xf>
    <xf numFmtId="0" fontId="8" fillId="2" borderId="5" xfId="0" applyFont="1" applyFill="1" applyBorder="1" applyAlignment="1">
      <alignment horizontal="center" vertical="center"/>
    </xf>
    <xf numFmtId="0" fontId="3" fillId="0" borderId="5" xfId="0" applyFont="1" applyBorder="1" applyAlignment="1">
      <alignment vertical="center"/>
    </xf>
    <xf numFmtId="9" fontId="2" fillId="0" borderId="5" xfId="3" applyFont="1" applyFill="1" applyBorder="1" applyAlignment="1" applyProtection="1">
      <alignment vertical="center"/>
    </xf>
    <xf numFmtId="0" fontId="5" fillId="0" borderId="0" xfId="0" applyFont="1" applyAlignment="1">
      <alignment horizontal="left" vertical="center"/>
    </xf>
    <xf numFmtId="10" fontId="2" fillId="0" borderId="0" xfId="3" applyNumberFormat="1" applyFont="1" applyFill="1" applyBorder="1" applyAlignment="1" applyProtection="1">
      <alignment vertical="center"/>
    </xf>
    <xf numFmtId="49" fontId="4" fillId="0" borderId="0" xfId="0" applyNumberFormat="1" applyFont="1"/>
    <xf numFmtId="0" fontId="2" fillId="7" borderId="4" xfId="0" applyFont="1" applyFill="1" applyBorder="1"/>
    <xf numFmtId="0" fontId="2" fillId="7" borderId="3" xfId="0" applyFont="1" applyFill="1" applyBorder="1" applyAlignment="1">
      <alignment horizontal="center"/>
    </xf>
    <xf numFmtId="0" fontId="2" fillId="7" borderId="6" xfId="0" applyFont="1" applyFill="1" applyBorder="1"/>
    <xf numFmtId="0" fontId="2" fillId="0" borderId="4" xfId="0" applyFont="1" applyBorder="1" applyAlignment="1">
      <alignment vertical="center"/>
    </xf>
    <xf numFmtId="4" fontId="2" fillId="0" borderId="3" xfId="3" applyNumberFormat="1" applyFont="1" applyBorder="1" applyAlignment="1" applyProtection="1">
      <alignment horizontal="center" vertical="center"/>
    </xf>
    <xf numFmtId="0" fontId="2" fillId="0" borderId="3" xfId="0" applyFont="1" applyBorder="1" applyAlignment="1">
      <alignment horizontal="center" vertical="center"/>
    </xf>
    <xf numFmtId="2" fontId="2" fillId="0" borderId="3" xfId="2" applyNumberFormat="1" applyFont="1" applyBorder="1" applyAlignment="1" applyProtection="1">
      <alignment horizontal="center" vertical="center"/>
    </xf>
    <xf numFmtId="0" fontId="2" fillId="0" borderId="6" xfId="0" applyFont="1" applyBorder="1" applyAlignment="1">
      <alignment vertical="center" wrapText="1"/>
    </xf>
    <xf numFmtId="0" fontId="2" fillId="0" borderId="4" xfId="0" applyFont="1" applyBorder="1" applyAlignment="1">
      <alignment vertical="center" wrapText="1"/>
    </xf>
    <xf numFmtId="0" fontId="2" fillId="0" borderId="4" xfId="0" applyFont="1" applyBorder="1"/>
    <xf numFmtId="4" fontId="2" fillId="0" borderId="3" xfId="3" applyNumberFormat="1" applyFont="1" applyBorder="1" applyAlignment="1" applyProtection="1">
      <alignment horizontal="center"/>
    </xf>
    <xf numFmtId="0" fontId="2" fillId="0" borderId="3" xfId="0" applyFont="1" applyBorder="1" applyAlignment="1">
      <alignment horizontal="center"/>
    </xf>
    <xf numFmtId="2" fontId="2" fillId="0" borderId="3" xfId="2" applyNumberFormat="1" applyFont="1" applyBorder="1" applyAlignment="1" applyProtection="1">
      <alignment horizontal="center"/>
    </xf>
    <xf numFmtId="0" fontId="2" fillId="0" borderId="6" xfId="0" applyFont="1" applyBorder="1" applyAlignment="1">
      <alignment wrapText="1"/>
    </xf>
    <xf numFmtId="0" fontId="3" fillId="7" borderId="4" xfId="0" applyFont="1" applyFill="1" applyBorder="1" applyAlignment="1">
      <alignment vertical="center"/>
    </xf>
    <xf numFmtId="0" fontId="3" fillId="7" borderId="3" xfId="0" applyFont="1" applyFill="1" applyBorder="1" applyAlignment="1">
      <alignment horizontal="center" vertical="center"/>
    </xf>
    <xf numFmtId="0" fontId="2" fillId="7" borderId="6" xfId="0" applyFont="1" applyFill="1" applyBorder="1" applyAlignment="1">
      <alignment wrapText="1"/>
    </xf>
    <xf numFmtId="0" fontId="3" fillId="0" borderId="7" xfId="0" applyFont="1" applyBorder="1" applyAlignment="1">
      <alignment vertical="center"/>
    </xf>
    <xf numFmtId="0" fontId="3" fillId="0" borderId="7" xfId="0" applyFont="1" applyBorder="1" applyAlignment="1">
      <alignment horizontal="center" vertical="center"/>
    </xf>
    <xf numFmtId="0" fontId="2" fillId="0" borderId="7" xfId="0" applyFont="1" applyBorder="1" applyAlignment="1">
      <alignment wrapText="1"/>
    </xf>
    <xf numFmtId="0" fontId="3" fillId="7" borderId="3" xfId="0" applyFont="1" applyFill="1" applyBorder="1" applyAlignment="1">
      <alignment vertical="center"/>
    </xf>
    <xf numFmtId="0" fontId="7" fillId="7" borderId="7" xfId="0" applyFont="1" applyFill="1" applyBorder="1"/>
    <xf numFmtId="0" fontId="2" fillId="7" borderId="4" xfId="0" applyFont="1" applyFill="1" applyBorder="1" applyAlignment="1">
      <alignment vertical="center"/>
    </xf>
    <xf numFmtId="0" fontId="2" fillId="7" borderId="3" xfId="0" applyFont="1" applyFill="1" applyBorder="1" applyAlignment="1">
      <alignment horizontal="center" vertical="center"/>
    </xf>
    <xf numFmtId="0" fontId="2" fillId="7" borderId="6" xfId="0" applyFont="1" applyFill="1" applyBorder="1" applyAlignment="1">
      <alignment vertical="center" wrapText="1"/>
    </xf>
    <xf numFmtId="0" fontId="2" fillId="0" borderId="4" xfId="0" applyFont="1" applyBorder="1" applyAlignment="1">
      <alignment horizontal="left" vertical="center"/>
    </xf>
    <xf numFmtId="164" fontId="2" fillId="0" borderId="3" xfId="2" applyNumberFormat="1" applyFont="1" applyBorder="1" applyAlignment="1" applyProtection="1">
      <alignment horizontal="center" vertical="center"/>
    </xf>
    <xf numFmtId="44" fontId="2" fillId="0" borderId="6" xfId="0" applyNumberFormat="1" applyFont="1" applyBorder="1" applyAlignment="1">
      <alignment wrapText="1"/>
    </xf>
    <xf numFmtId="0" fontId="3" fillId="7" borderId="9" xfId="0" applyFont="1" applyFill="1" applyBorder="1" applyAlignment="1">
      <alignment vertical="center"/>
    </xf>
    <xf numFmtId="0" fontId="3" fillId="7" borderId="8" xfId="0" applyFont="1" applyFill="1" applyBorder="1" applyAlignment="1">
      <alignment vertical="center"/>
    </xf>
    <xf numFmtId="0" fontId="2" fillId="7" borderId="10" xfId="0" applyFont="1" applyFill="1" applyBorder="1" applyAlignment="1">
      <alignment wrapText="1"/>
    </xf>
    <xf numFmtId="164" fontId="2" fillId="0" borderId="3" xfId="0" applyNumberFormat="1" applyFont="1" applyBorder="1" applyAlignment="1">
      <alignment horizontal="center" vertical="center"/>
    </xf>
    <xf numFmtId="0" fontId="4" fillId="0" borderId="6" xfId="0" applyFont="1" applyBorder="1" applyAlignment="1">
      <alignment vertical="center" wrapText="1"/>
    </xf>
    <xf numFmtId="164" fontId="2" fillId="0" borderId="3" xfId="0" applyNumberFormat="1" applyFont="1" applyBorder="1" applyAlignment="1">
      <alignment horizontal="center"/>
    </xf>
    <xf numFmtId="164" fontId="2" fillId="0" borderId="3" xfId="2" applyNumberFormat="1" applyFont="1" applyBorder="1" applyAlignment="1" applyProtection="1">
      <alignment horizontal="center"/>
    </xf>
    <xf numFmtId="0" fontId="3" fillId="7" borderId="7" xfId="0" applyFont="1" applyFill="1" applyBorder="1" applyAlignment="1">
      <alignment vertical="center"/>
    </xf>
    <xf numFmtId="0" fontId="7"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wrapText="1"/>
    </xf>
    <xf numFmtId="164" fontId="2" fillId="0" borderId="3" xfId="2" applyNumberFormat="1" applyFont="1" applyFill="1" applyBorder="1" applyAlignment="1" applyProtection="1">
      <alignment horizontal="center"/>
    </xf>
    <xf numFmtId="0" fontId="2" fillId="7" borderId="3" xfId="0" applyFont="1" applyFill="1" applyBorder="1" applyAlignment="1">
      <alignment horizontal="center" wrapText="1"/>
    </xf>
    <xf numFmtId="0" fontId="2" fillId="0" borderId="3" xfId="0" applyFont="1" applyBorder="1" applyAlignment="1">
      <alignment horizontal="center" vertical="center" wrapText="1"/>
    </xf>
    <xf numFmtId="44" fontId="7" fillId="0" borderId="0" xfId="2" applyFont="1" applyProtection="1"/>
    <xf numFmtId="0" fontId="2" fillId="0" borderId="3" xfId="0" applyFont="1" applyBorder="1" applyAlignment="1">
      <alignment horizontal="center" wrapText="1"/>
    </xf>
    <xf numFmtId="0" fontId="7" fillId="6" borderId="0" xfId="0" applyFont="1" applyFill="1"/>
    <xf numFmtId="0" fontId="18" fillId="0" borderId="0" xfId="0" applyFont="1"/>
    <xf numFmtId="0" fontId="7" fillId="0" borderId="2" xfId="0" applyFont="1" applyBorder="1"/>
    <xf numFmtId="10" fontId="7" fillId="8" borderId="2" xfId="3" applyNumberFormat="1" applyFont="1" applyFill="1" applyBorder="1" applyAlignment="1" applyProtection="1">
      <alignment horizontal="center"/>
    </xf>
    <xf numFmtId="0" fontId="7" fillId="0" borderId="7" xfId="0" applyFont="1" applyBorder="1"/>
    <xf numFmtId="10" fontId="7" fillId="8" borderId="7" xfId="3" applyNumberFormat="1" applyFont="1" applyFill="1" applyBorder="1" applyAlignment="1" applyProtection="1">
      <alignment horizontal="center"/>
    </xf>
    <xf numFmtId="0" fontId="19" fillId="0" borderId="0" xfId="0" applyFont="1"/>
    <xf numFmtId="0" fontId="20" fillId="0" borderId="0" xfId="0" applyFont="1" applyAlignment="1">
      <alignment vertical="center"/>
    </xf>
    <xf numFmtId="0" fontId="2" fillId="0" borderId="2" xfId="0" applyFont="1" applyBorder="1"/>
    <xf numFmtId="44" fontId="7" fillId="0" borderId="0" xfId="0" applyNumberFormat="1" applyFont="1"/>
    <xf numFmtId="44" fontId="2" fillId="0" borderId="3" xfId="2" applyFont="1" applyBorder="1" applyAlignment="1">
      <alignment horizontal="center" vertical="center"/>
    </xf>
    <xf numFmtId="0" fontId="7" fillId="0" borderId="0" xfId="0" applyFont="1" applyProtection="1">
      <protection locked="0"/>
    </xf>
    <xf numFmtId="0" fontId="10" fillId="0" borderId="0" xfId="0" applyFont="1"/>
    <xf numFmtId="0" fontId="7" fillId="0" borderId="0" xfId="0" applyFont="1" applyAlignment="1">
      <alignment horizontal="right"/>
    </xf>
    <xf numFmtId="44" fontId="7" fillId="0" borderId="0" xfId="2" applyFont="1" applyBorder="1" applyProtection="1"/>
    <xf numFmtId="44" fontId="11" fillId="0" borderId="0" xfId="2" applyFont="1" applyFill="1" applyProtection="1"/>
    <xf numFmtId="0" fontId="0" fillId="0" borderId="0" xfId="0" applyProtection="1">
      <protection locked="0"/>
    </xf>
    <xf numFmtId="44" fontId="7" fillId="8" borderId="0" xfId="2" applyFont="1" applyFill="1" applyProtection="1">
      <protection locked="0"/>
    </xf>
    <xf numFmtId="44" fontId="7" fillId="0" borderId="0" xfId="2" applyFont="1" applyProtection="1">
      <protection locked="0"/>
    </xf>
    <xf numFmtId="0" fontId="7" fillId="0" borderId="12" xfId="0" applyFont="1" applyBorder="1"/>
    <xf numFmtId="44" fontId="7" fillId="8" borderId="12" xfId="2" applyFont="1" applyFill="1" applyBorder="1" applyProtection="1">
      <protection locked="0"/>
    </xf>
    <xf numFmtId="44" fontId="7" fillId="0" borderId="0" xfId="2" applyFont="1" applyFill="1" applyBorder="1" applyProtection="1">
      <protection locked="0"/>
    </xf>
    <xf numFmtId="0" fontId="7" fillId="0" borderId="12" xfId="0" applyFont="1" applyBorder="1" applyAlignment="1">
      <alignment horizontal="left"/>
    </xf>
    <xf numFmtId="44" fontId="10" fillId="0" borderId="0" xfId="2" applyFont="1" applyFill="1" applyBorder="1" applyProtection="1">
      <protection locked="0"/>
    </xf>
    <xf numFmtId="0" fontId="7" fillId="0" borderId="0" xfId="0" applyFont="1" applyAlignment="1" applyProtection="1">
      <alignment horizontal="right"/>
      <protection locked="0"/>
    </xf>
    <xf numFmtId="44" fontId="7" fillId="0" borderId="0" xfId="2" applyFont="1" applyBorder="1" applyProtection="1">
      <protection locked="0"/>
    </xf>
    <xf numFmtId="9" fontId="7" fillId="8" borderId="13" xfId="3" applyFont="1" applyFill="1" applyBorder="1" applyAlignment="1" applyProtection="1">
      <alignment horizontal="center"/>
      <protection locked="0"/>
    </xf>
    <xf numFmtId="44" fontId="21" fillId="0" borderId="13" xfId="2" applyFont="1" applyBorder="1" applyProtection="1"/>
    <xf numFmtId="0" fontId="13" fillId="0" borderId="0" xfId="0" applyFont="1" applyAlignment="1">
      <alignment horizontal="left"/>
    </xf>
    <xf numFmtId="0" fontId="7" fillId="0" borderId="13" xfId="0" applyFont="1" applyBorder="1" applyAlignment="1" applyProtection="1">
      <alignment horizontal="right"/>
      <protection locked="0"/>
    </xf>
    <xf numFmtId="9" fontId="7" fillId="0" borderId="13" xfId="3" applyFont="1" applyFill="1" applyBorder="1" applyAlignment="1" applyProtection="1">
      <alignment horizontal="center"/>
      <protection locked="0"/>
    </xf>
    <xf numFmtId="44" fontId="21" fillId="0" borderId="0" xfId="2" applyFont="1" applyBorder="1" applyProtection="1">
      <protection locked="0"/>
    </xf>
    <xf numFmtId="0" fontId="10" fillId="0" borderId="14" xfId="0" applyFont="1" applyBorder="1" applyAlignment="1">
      <alignment horizontal="right"/>
    </xf>
    <xf numFmtId="9" fontId="7" fillId="0" borderId="0" xfId="3" applyFont="1" applyFill="1" applyBorder="1" applyAlignment="1" applyProtection="1">
      <alignment horizontal="center"/>
      <protection locked="0"/>
    </xf>
    <xf numFmtId="0" fontId="7" fillId="0" borderId="12" xfId="0" applyFont="1" applyBorder="1" applyAlignment="1">
      <alignment horizontal="right"/>
    </xf>
    <xf numFmtId="9" fontId="7" fillId="0" borderId="12" xfId="3" applyFont="1" applyFill="1" applyBorder="1" applyAlignment="1" applyProtection="1">
      <alignment horizontal="center"/>
      <protection locked="0"/>
    </xf>
    <xf numFmtId="44" fontId="11" fillId="8" borderId="12" xfId="2" applyFont="1" applyFill="1" applyBorder="1" applyProtection="1">
      <protection locked="0"/>
    </xf>
    <xf numFmtId="44" fontId="7" fillId="0" borderId="12" xfId="2" applyFont="1" applyBorder="1" applyProtection="1">
      <protection locked="0"/>
    </xf>
    <xf numFmtId="0" fontId="7" fillId="0" borderId="15" xfId="0" applyFont="1" applyBorder="1" applyAlignment="1">
      <alignment horizontal="right"/>
    </xf>
    <xf numFmtId="44" fontId="7" fillId="0" borderId="15" xfId="2" applyFont="1" applyBorder="1" applyProtection="1">
      <protection locked="0"/>
    </xf>
    <xf numFmtId="44" fontId="11" fillId="8" borderId="2" xfId="0" applyNumberFormat="1" applyFont="1" applyFill="1" applyBorder="1" applyProtection="1">
      <protection locked="0"/>
    </xf>
    <xf numFmtId="44" fontId="12" fillId="0" borderId="0" xfId="2" applyFont="1" applyProtection="1">
      <protection locked="0"/>
    </xf>
    <xf numFmtId="164" fontId="2" fillId="0" borderId="6" xfId="2" applyNumberFormat="1" applyFont="1" applyBorder="1" applyAlignment="1" applyProtection="1">
      <alignment horizontal="left" vertical="center" wrapText="1"/>
    </xf>
    <xf numFmtId="164" fontId="2" fillId="0" borderId="7" xfId="2" applyNumberFormat="1" applyFont="1" applyBorder="1" applyAlignment="1" applyProtection="1">
      <alignment horizontal="left" vertical="center" wrapText="1"/>
    </xf>
    <xf numFmtId="0" fontId="2" fillId="7" borderId="6" xfId="0" applyFont="1" applyFill="1" applyBorder="1" applyAlignment="1">
      <alignment horizontal="left" wrapText="1"/>
    </xf>
    <xf numFmtId="0" fontId="2" fillId="7" borderId="7" xfId="0" applyFont="1" applyFill="1" applyBorder="1" applyAlignment="1">
      <alignment horizontal="left"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3" fillId="6" borderId="7" xfId="0" applyFont="1" applyFill="1" applyBorder="1" applyAlignment="1">
      <alignment horizontal="left" vertical="center"/>
    </xf>
    <xf numFmtId="0" fontId="3" fillId="5" borderId="6" xfId="0" applyFont="1" applyFill="1" applyBorder="1" applyAlignment="1">
      <alignment horizontal="left" vertical="center"/>
    </xf>
    <xf numFmtId="0" fontId="3" fillId="5" borderId="7" xfId="0" applyFont="1" applyFill="1" applyBorder="1" applyAlignment="1">
      <alignment horizontal="left" vertical="center"/>
    </xf>
    <xf numFmtId="0" fontId="2" fillId="0" borderId="6" xfId="2" applyNumberFormat="1" applyFont="1" applyBorder="1" applyAlignment="1" applyProtection="1">
      <alignment horizontal="left" vertical="center" wrapText="1"/>
    </xf>
    <xf numFmtId="0" fontId="2" fillId="0" borderId="7" xfId="2" applyNumberFormat="1" applyFont="1" applyBorder="1" applyAlignment="1" applyProtection="1">
      <alignment horizontal="left" vertical="center" wrapText="1"/>
    </xf>
    <xf numFmtId="0" fontId="2" fillId="7" borderId="6" xfId="0" applyFont="1" applyFill="1" applyBorder="1" applyAlignment="1">
      <alignment horizontal="center"/>
    </xf>
    <xf numFmtId="0" fontId="2" fillId="7" borderId="7" xfId="0" applyFont="1" applyFill="1" applyBorder="1" applyAlignment="1">
      <alignment horizontal="center"/>
    </xf>
    <xf numFmtId="164" fontId="2" fillId="0" borderId="6" xfId="2" applyNumberFormat="1" applyFont="1" applyBorder="1" applyAlignment="1" applyProtection="1">
      <alignment horizontal="left" wrapText="1"/>
    </xf>
    <xf numFmtId="164" fontId="2" fillId="0" borderId="7" xfId="2" applyNumberFormat="1" applyFont="1" applyBorder="1" applyAlignment="1" applyProtection="1">
      <alignment horizontal="left" wrapText="1"/>
    </xf>
    <xf numFmtId="0" fontId="2" fillId="0" borderId="6" xfId="2" applyNumberFormat="1" applyFont="1" applyBorder="1" applyAlignment="1" applyProtection="1">
      <alignment horizontal="left" wrapText="1"/>
    </xf>
    <xf numFmtId="0" fontId="2" fillId="0" borderId="7" xfId="2" applyNumberFormat="1" applyFont="1" applyBorder="1" applyAlignment="1" applyProtection="1">
      <alignment horizontal="left" wrapText="1"/>
    </xf>
    <xf numFmtId="0" fontId="2" fillId="0" borderId="6" xfId="2" applyNumberFormat="1" applyFont="1" applyFill="1" applyBorder="1" applyAlignment="1" applyProtection="1">
      <alignment horizontal="left" vertical="center" wrapText="1"/>
    </xf>
    <xf numFmtId="0" fontId="2" fillId="0" borderId="7" xfId="2" applyNumberFormat="1" applyFont="1" applyFill="1" applyBorder="1" applyAlignment="1" applyProtection="1">
      <alignment horizontal="left" vertical="center" wrapText="1"/>
    </xf>
    <xf numFmtId="49" fontId="9" fillId="3" borderId="0" xfId="0" applyNumberFormat="1" applyFont="1" applyFill="1" applyAlignment="1">
      <alignment horizontal="left" vertical="center" wrapText="1"/>
    </xf>
    <xf numFmtId="0" fontId="8" fillId="3" borderId="2" xfId="0" applyFont="1" applyFill="1" applyBorder="1" applyAlignment="1">
      <alignment horizontal="center" vertical="center"/>
    </xf>
    <xf numFmtId="0" fontId="3" fillId="6" borderId="6" xfId="0" applyFont="1" applyFill="1" applyBorder="1" applyAlignment="1">
      <alignment horizontal="left" vertical="center"/>
    </xf>
    <xf numFmtId="44" fontId="4" fillId="0" borderId="0" xfId="2" applyFont="1" applyFill="1" applyBorder="1" applyAlignment="1" applyProtection="1">
      <alignment vertical="center" wrapText="1"/>
    </xf>
    <xf numFmtId="0" fontId="15" fillId="0" borderId="10" xfId="0" applyFont="1" applyBorder="1" applyAlignment="1">
      <alignment horizontal="left" wrapText="1"/>
    </xf>
    <xf numFmtId="0" fontId="15" fillId="0" borderId="5" xfId="0" applyFont="1" applyBorder="1" applyAlignment="1">
      <alignment horizontal="left" wrapText="1"/>
    </xf>
    <xf numFmtId="0" fontId="3" fillId="6" borderId="5" xfId="0" applyFont="1" applyFill="1" applyBorder="1" applyAlignment="1">
      <alignment horizontal="left" vertical="center"/>
    </xf>
    <xf numFmtId="0" fontId="2" fillId="7" borderId="6" xfId="0" applyFont="1" applyFill="1" applyBorder="1" applyAlignment="1">
      <alignment horizontal="left"/>
    </xf>
    <xf numFmtId="0" fontId="2" fillId="7" borderId="7" xfId="0" applyFont="1" applyFill="1" applyBorder="1" applyAlignment="1">
      <alignment horizontal="left"/>
    </xf>
    <xf numFmtId="0" fontId="15" fillId="0" borderId="6" xfId="0" applyFont="1" applyBorder="1" applyAlignment="1">
      <alignment horizontal="left" wrapText="1"/>
    </xf>
    <xf numFmtId="0" fontId="15" fillId="0" borderId="7" xfId="0" applyFont="1" applyBorder="1" applyAlignment="1">
      <alignment horizontal="left" wrapText="1"/>
    </xf>
    <xf numFmtId="0" fontId="15" fillId="0" borderId="11" xfId="0" applyFont="1" applyBorder="1" applyAlignment="1">
      <alignment horizontal="left" wrapText="1"/>
    </xf>
    <xf numFmtId="0" fontId="15" fillId="0" borderId="2" xfId="0" applyFont="1" applyBorder="1" applyAlignment="1">
      <alignment horizontal="left" wrapText="1"/>
    </xf>
    <xf numFmtId="0" fontId="2" fillId="0" borderId="1" xfId="0" applyFont="1" applyBorder="1" applyAlignment="1">
      <alignment horizontal="left" wrapText="1"/>
    </xf>
    <xf numFmtId="0" fontId="2" fillId="0" borderId="0" xfId="0" applyFont="1" applyAlignment="1">
      <alignment horizontal="left" wrapText="1"/>
    </xf>
    <xf numFmtId="0" fontId="12" fillId="6" borderId="0" xfId="0" applyFont="1" applyFill="1" applyAlignment="1">
      <alignment horizontal="left" vertical="center"/>
    </xf>
    <xf numFmtId="0" fontId="10" fillId="0" borderId="2" xfId="0" applyFont="1" applyBorder="1" applyAlignment="1">
      <alignment horizontal="center"/>
    </xf>
    <xf numFmtId="0" fontId="20" fillId="0" borderId="0" xfId="0" applyFont="1" applyAlignment="1">
      <alignment vertical="center" wrapText="1"/>
    </xf>
    <xf numFmtId="0" fontId="10" fillId="6" borderId="0" xfId="0" applyFont="1" applyFill="1" applyAlignment="1">
      <alignment horizontal="left"/>
    </xf>
    <xf numFmtId="0" fontId="7" fillId="0" borderId="0" xfId="0" applyFont="1" applyAlignment="1">
      <alignment horizontal="left" wrapText="1"/>
    </xf>
    <xf numFmtId="0" fontId="20" fillId="0" borderId="0" xfId="0" applyFont="1" applyAlignment="1">
      <alignment horizontal="left" vertical="center" wrapText="1"/>
    </xf>
  </cellXfs>
  <cellStyles count="4">
    <cellStyle name="Comma" xfId="1" builtinId="3"/>
    <cellStyle name="Currency" xfId="2" builtinId="4"/>
    <cellStyle name="Normal" xfId="0" builtinId="0"/>
    <cellStyle name="Percent" xfId="3" builtinId="5"/>
  </cellStyles>
  <dxfs count="1">
    <dxf>
      <font>
        <color theme="0"/>
      </font>
      <fill>
        <patternFill>
          <bgColor rgb="FFFF0000"/>
        </patternFill>
      </fill>
    </dxf>
  </dxfs>
  <tableStyles count="0" defaultTableStyle="TableStyleMedium2" defaultPivotStyle="PivotStyleLight16"/>
  <colors>
    <mruColors>
      <color rgb="FFBB1F53"/>
      <color rgb="FFFFFF99"/>
      <color rgb="FFEAEAEA"/>
      <color rgb="FFB9C8D3"/>
      <color rgb="FFBABF33"/>
      <color rgb="FFFFC843"/>
      <color rgb="FF00607F"/>
      <color rgb="FF4D4D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2</xdr:col>
      <xdr:colOff>662609</xdr:colOff>
      <xdr:row>9</xdr:row>
      <xdr:rowOff>1</xdr:rowOff>
    </xdr:from>
    <xdr:ext cx="2066925" cy="600164"/>
    <xdr:sp macro="" textlink="">
      <xdr:nvSpPr>
        <xdr:cNvPr id="2" name="TextBox 1">
          <a:extLst>
            <a:ext uri="{FF2B5EF4-FFF2-40B4-BE49-F238E27FC236}">
              <a16:creationId xmlns:a16="http://schemas.microsoft.com/office/drawing/2014/main" id="{D084C9B8-68B9-4014-A1A4-7934CAEA729F}"/>
            </a:ext>
          </a:extLst>
        </xdr:cNvPr>
        <xdr:cNvSpPr txBox="1"/>
      </xdr:nvSpPr>
      <xdr:spPr>
        <a:xfrm>
          <a:off x="5259457" y="1789044"/>
          <a:ext cx="2066925" cy="600164"/>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aseline="0">
              <a:solidFill>
                <a:srgbClr val="FF0000"/>
              </a:solidFill>
              <a:latin typeface="Roboto" panose="02000000000000000000" pitchFamily="2" charset="0"/>
              <a:ea typeface="Roboto" panose="02000000000000000000" pitchFamily="2" charset="0"/>
            </a:rPr>
            <a:t>These proportions may or may not change from one reporting period to another. </a:t>
          </a:r>
        </a:p>
      </xdr:txBody>
    </xdr:sp>
    <xdr:clientData/>
  </xdr:oneCellAnchor>
  <xdr:oneCellAnchor>
    <xdr:from>
      <xdr:col>2</xdr:col>
      <xdr:colOff>654326</xdr:colOff>
      <xdr:row>13</xdr:row>
      <xdr:rowOff>24848</xdr:rowOff>
    </xdr:from>
    <xdr:ext cx="2066925" cy="769441"/>
    <xdr:sp macro="" textlink="">
      <xdr:nvSpPr>
        <xdr:cNvPr id="3" name="TextBox 2">
          <a:extLst>
            <a:ext uri="{FF2B5EF4-FFF2-40B4-BE49-F238E27FC236}">
              <a16:creationId xmlns:a16="http://schemas.microsoft.com/office/drawing/2014/main" id="{44448DA3-B22E-47E6-A316-0A6619F6EEBF}"/>
            </a:ext>
          </a:extLst>
        </xdr:cNvPr>
        <xdr:cNvSpPr txBox="1"/>
      </xdr:nvSpPr>
      <xdr:spPr>
        <a:xfrm>
          <a:off x="5251174" y="2609022"/>
          <a:ext cx="2066925" cy="769441"/>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aseline="0">
              <a:solidFill>
                <a:srgbClr val="FF0000"/>
              </a:solidFill>
              <a:latin typeface="Roboto" panose="02000000000000000000" pitchFamily="2" charset="0"/>
              <a:ea typeface="Roboto" panose="02000000000000000000" pitchFamily="2" charset="0"/>
            </a:rPr>
            <a:t>If your proportions do not total 100%, cell B16 will be red as a reminder to make corrections.</a:t>
          </a:r>
        </a:p>
      </xdr:txBody>
    </xdr:sp>
    <xdr:clientData/>
  </xdr:oneCellAnchor>
  <xdr:oneCellAnchor>
    <xdr:from>
      <xdr:col>2</xdr:col>
      <xdr:colOff>679174</xdr:colOff>
      <xdr:row>5</xdr:row>
      <xdr:rowOff>132521</xdr:rowOff>
    </xdr:from>
    <xdr:ext cx="2066925" cy="430887"/>
    <xdr:sp macro="" textlink="">
      <xdr:nvSpPr>
        <xdr:cNvPr id="4" name="TextBox 3">
          <a:extLst>
            <a:ext uri="{FF2B5EF4-FFF2-40B4-BE49-F238E27FC236}">
              <a16:creationId xmlns:a16="http://schemas.microsoft.com/office/drawing/2014/main" id="{A5F4166F-D8B9-406B-AC82-6504C9FEDE19}"/>
            </a:ext>
          </a:extLst>
        </xdr:cNvPr>
        <xdr:cNvSpPr txBox="1"/>
      </xdr:nvSpPr>
      <xdr:spPr>
        <a:xfrm>
          <a:off x="5276022" y="1126434"/>
          <a:ext cx="2066925" cy="430887"/>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aseline="0">
              <a:solidFill>
                <a:srgbClr val="FF0000"/>
              </a:solidFill>
              <a:latin typeface="Roboto" panose="02000000000000000000" pitchFamily="2" charset="0"/>
              <a:ea typeface="Roboto" panose="02000000000000000000" pitchFamily="2" charset="0"/>
            </a:rPr>
            <a:t>Again, please complete only the yellow cells.</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676274</xdr:colOff>
      <xdr:row>3</xdr:row>
      <xdr:rowOff>171450</xdr:rowOff>
    </xdr:from>
    <xdr:ext cx="3762375" cy="461665"/>
    <xdr:sp macro="" textlink="">
      <xdr:nvSpPr>
        <xdr:cNvPr id="2" name="TextBox 1">
          <a:extLst>
            <a:ext uri="{FF2B5EF4-FFF2-40B4-BE49-F238E27FC236}">
              <a16:creationId xmlns:a16="http://schemas.microsoft.com/office/drawing/2014/main" id="{D82D2F62-032F-4272-9431-6A52E2831B93}"/>
            </a:ext>
          </a:extLst>
        </xdr:cNvPr>
        <xdr:cNvSpPr txBox="1"/>
      </xdr:nvSpPr>
      <xdr:spPr>
        <a:xfrm>
          <a:off x="4924424" y="771525"/>
          <a:ext cx="3762375" cy="461665"/>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a:solidFill>
                <a:srgbClr val="FF0000"/>
              </a:solidFill>
              <a:latin typeface="Roboto" panose="02000000000000000000" pitchFamily="2" charset="0"/>
              <a:ea typeface="Roboto" panose="02000000000000000000" pitchFamily="2" charset="0"/>
            </a:rPr>
            <a:t>If you see this tab, it is because NBO forgot to hide it. It can be ignored.</a:t>
          </a:r>
          <a:endParaRPr lang="en-US" sz="1200" baseline="0">
            <a:solidFill>
              <a:srgbClr val="FF0000"/>
            </a:solidFill>
            <a:latin typeface="Roboto" panose="02000000000000000000" pitchFamily="2" charset="0"/>
            <a:ea typeface="Roboto" panose="02000000000000000000" pitchFamily="2"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837C9-D7F2-4D14-9F54-0AF411295FF8}">
  <dimension ref="A1:OD208"/>
  <sheetViews>
    <sheetView tabSelected="1" zoomScale="115" zoomScaleNormal="115" workbookViewId="0">
      <selection activeCell="B185" sqref="B185"/>
    </sheetView>
  </sheetViews>
  <sheetFormatPr defaultColWidth="7.109375" defaultRowHeight="15.75" x14ac:dyDescent="0.25"/>
  <cols>
    <col min="1" max="1" width="28.77734375" style="23" customWidth="1"/>
    <col min="2" max="2" width="15.77734375" style="23" customWidth="1"/>
    <col min="3" max="4" width="15.6640625" style="23" customWidth="1"/>
    <col min="5" max="5" width="14.77734375" style="23" customWidth="1"/>
    <col min="6" max="6" width="41.33203125" style="23" customWidth="1"/>
    <col min="7" max="8" width="14.77734375" style="12" customWidth="1"/>
    <col min="9" max="9" width="14.6640625" style="12" customWidth="1"/>
    <col min="10" max="10" width="7.21875" style="23" customWidth="1"/>
    <col min="11" max="11" width="31.77734375" style="23" customWidth="1"/>
    <col min="12" max="16384" width="7.109375" style="23"/>
  </cols>
  <sheetData>
    <row r="1" spans="1:394" ht="18.75" x14ac:dyDescent="0.25">
      <c r="A1" s="156" t="s">
        <v>58</v>
      </c>
      <c r="B1" s="156"/>
      <c r="C1" s="156"/>
      <c r="D1" s="156"/>
      <c r="E1" s="156"/>
      <c r="F1" s="156"/>
    </row>
    <row r="2" spans="1:394" ht="18.75" x14ac:dyDescent="0.25">
      <c r="A2" s="24" t="s">
        <v>150</v>
      </c>
      <c r="B2" s="25"/>
      <c r="C2" s="25"/>
      <c r="D2" s="25"/>
      <c r="E2" s="25"/>
      <c r="F2" s="25"/>
    </row>
    <row r="3" spans="1:394" x14ac:dyDescent="0.25">
      <c r="A3" s="26"/>
      <c r="B3" s="26"/>
      <c r="C3" s="26"/>
      <c r="D3" s="26"/>
      <c r="E3" s="26"/>
      <c r="F3" s="26"/>
    </row>
    <row r="4" spans="1:394" ht="24" customHeight="1" x14ac:dyDescent="0.25">
      <c r="A4" s="27" t="s">
        <v>111</v>
      </c>
      <c r="B4" s="101" t="s">
        <v>89</v>
      </c>
      <c r="C4" s="9"/>
      <c r="D4" s="9"/>
      <c r="E4" s="9"/>
      <c r="F4" s="9"/>
      <c r="J4" s="28"/>
    </row>
    <row r="5" spans="1:394" s="30" customFormat="1" ht="15.95" customHeight="1" x14ac:dyDescent="0.25">
      <c r="A5" s="29"/>
      <c r="B5" s="23"/>
      <c r="C5" s="23"/>
      <c r="D5" s="12"/>
      <c r="E5" s="12"/>
      <c r="F5" s="12"/>
      <c r="G5" s="12"/>
      <c r="H5" s="12"/>
      <c r="I5" s="12"/>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c r="IW5" s="23"/>
      <c r="IX5" s="23"/>
      <c r="IY5" s="23"/>
      <c r="IZ5" s="23"/>
      <c r="JA5" s="23"/>
      <c r="JB5" s="23"/>
      <c r="JC5" s="23"/>
      <c r="JD5" s="23"/>
      <c r="JE5" s="23"/>
      <c r="JF5" s="23"/>
      <c r="JG5" s="23"/>
      <c r="JH5" s="23"/>
      <c r="JI5" s="23"/>
      <c r="JJ5" s="23"/>
      <c r="JK5" s="23"/>
      <c r="JL5" s="23"/>
      <c r="JM5" s="23"/>
      <c r="JN5" s="23"/>
      <c r="JO5" s="23"/>
      <c r="JP5" s="23"/>
      <c r="JQ5" s="23"/>
      <c r="JR5" s="23"/>
      <c r="JS5" s="23"/>
      <c r="JT5" s="23"/>
      <c r="JU5" s="23"/>
      <c r="JV5" s="23"/>
      <c r="JW5" s="23"/>
      <c r="JX5" s="23"/>
      <c r="JY5" s="23"/>
      <c r="JZ5" s="23"/>
      <c r="KA5" s="23"/>
      <c r="KB5" s="23"/>
      <c r="KC5" s="23"/>
      <c r="KD5" s="23"/>
      <c r="KE5" s="23"/>
      <c r="KF5" s="23"/>
      <c r="KG5" s="23"/>
      <c r="KH5" s="23"/>
      <c r="KI5" s="23"/>
      <c r="KJ5" s="23"/>
      <c r="KK5" s="23"/>
      <c r="KL5" s="23"/>
      <c r="KM5" s="23"/>
      <c r="KN5" s="23"/>
      <c r="KO5" s="23"/>
      <c r="KP5" s="23"/>
      <c r="KQ5" s="23"/>
      <c r="KR5" s="23"/>
      <c r="KS5" s="23"/>
      <c r="KT5" s="23"/>
      <c r="KU5" s="23"/>
      <c r="KV5" s="23"/>
      <c r="KW5" s="23"/>
      <c r="KX5" s="23"/>
      <c r="KY5" s="23"/>
      <c r="KZ5" s="23"/>
      <c r="LA5" s="23"/>
      <c r="LB5" s="23"/>
      <c r="LC5" s="23"/>
      <c r="LD5" s="23"/>
      <c r="LE5" s="23"/>
      <c r="LF5" s="23"/>
      <c r="LG5" s="23"/>
      <c r="LH5" s="23"/>
      <c r="LI5" s="23"/>
      <c r="LJ5" s="23"/>
      <c r="LK5" s="23"/>
      <c r="LL5" s="23"/>
      <c r="LM5" s="23"/>
      <c r="LN5" s="23"/>
      <c r="LO5" s="23"/>
      <c r="LP5" s="23"/>
      <c r="LQ5" s="23"/>
      <c r="LR5" s="23"/>
      <c r="LS5" s="23"/>
      <c r="LT5" s="23"/>
      <c r="LU5" s="23"/>
      <c r="LV5" s="23"/>
      <c r="LW5" s="23"/>
      <c r="LX5" s="23"/>
      <c r="LY5" s="23"/>
      <c r="LZ5" s="23"/>
      <c r="MA5" s="23"/>
      <c r="MB5" s="23"/>
      <c r="MC5" s="23"/>
      <c r="MD5" s="23"/>
      <c r="ME5" s="23"/>
      <c r="MF5" s="23"/>
      <c r="MG5" s="23"/>
      <c r="MH5" s="23"/>
      <c r="MI5" s="23"/>
      <c r="MJ5" s="23"/>
      <c r="MK5" s="23"/>
      <c r="ML5" s="23"/>
      <c r="MM5" s="23"/>
      <c r="MN5" s="23"/>
      <c r="MO5" s="23"/>
      <c r="MP5" s="23"/>
      <c r="MQ5" s="23"/>
      <c r="MR5" s="23"/>
      <c r="MS5" s="23"/>
      <c r="MT5" s="23"/>
      <c r="MU5" s="23"/>
      <c r="MV5" s="23"/>
      <c r="MW5" s="23"/>
      <c r="MX5" s="23"/>
      <c r="MY5" s="23"/>
      <c r="MZ5" s="23"/>
      <c r="NA5" s="23"/>
      <c r="NB5" s="23"/>
      <c r="NC5" s="23"/>
      <c r="ND5" s="23"/>
      <c r="NE5" s="23"/>
      <c r="NF5" s="23"/>
      <c r="NG5" s="23"/>
      <c r="NH5" s="23"/>
      <c r="NI5" s="23"/>
      <c r="NJ5" s="23"/>
      <c r="NK5" s="23"/>
      <c r="NL5" s="23"/>
      <c r="NM5" s="23"/>
      <c r="NN5" s="23"/>
      <c r="NO5" s="23"/>
      <c r="NP5" s="23"/>
      <c r="NQ5" s="23"/>
      <c r="NR5" s="23"/>
      <c r="NS5" s="23"/>
      <c r="NT5" s="23"/>
      <c r="NU5" s="23"/>
      <c r="NV5" s="23"/>
      <c r="NW5" s="23"/>
      <c r="NX5" s="23"/>
      <c r="NY5" s="23"/>
      <c r="NZ5" s="23"/>
      <c r="OA5" s="23"/>
      <c r="OB5" s="23"/>
      <c r="OC5" s="23"/>
      <c r="OD5" s="23"/>
    </row>
    <row r="6" spans="1:394" ht="30" x14ac:dyDescent="0.25">
      <c r="A6" s="31" t="s">
        <v>3</v>
      </c>
      <c r="B6" s="32" t="s">
        <v>4</v>
      </c>
      <c r="C6" s="33"/>
      <c r="D6" s="33"/>
      <c r="E6" s="33"/>
      <c r="F6" s="33"/>
    </row>
    <row r="7" spans="1:394" ht="15" customHeight="1" x14ac:dyDescent="0.25">
      <c r="A7" s="34" t="s">
        <v>5</v>
      </c>
      <c r="B7" s="1">
        <f>E45</f>
        <v>1555757.8</v>
      </c>
      <c r="C7" s="35"/>
      <c r="D7" s="36"/>
      <c r="E7" s="35"/>
      <c r="F7" s="35"/>
    </row>
    <row r="8" spans="1:394" ht="15" customHeight="1" x14ac:dyDescent="0.25">
      <c r="A8" s="34" t="s">
        <v>6</v>
      </c>
      <c r="B8" s="1">
        <f>E69</f>
        <v>811500</v>
      </c>
      <c r="C8" s="35"/>
      <c r="D8" s="35"/>
      <c r="E8" s="35"/>
      <c r="F8" s="35"/>
    </row>
    <row r="9" spans="1:394" ht="15" customHeight="1" x14ac:dyDescent="0.25">
      <c r="A9" s="37" t="s">
        <v>0</v>
      </c>
      <c r="B9" s="2">
        <f>E106</f>
        <v>415340</v>
      </c>
      <c r="C9" s="35"/>
      <c r="D9" s="10" t="s">
        <v>57</v>
      </c>
      <c r="F9" s="35"/>
    </row>
    <row r="10" spans="1:394" ht="15" customHeight="1" x14ac:dyDescent="0.25">
      <c r="A10" s="37" t="s">
        <v>7</v>
      </c>
      <c r="B10" s="2">
        <f>E142</f>
        <v>41207.379999999997</v>
      </c>
      <c r="C10" s="35"/>
      <c r="D10" s="10"/>
      <c r="F10" s="35"/>
    </row>
    <row r="11" spans="1:394" ht="15" customHeight="1" x14ac:dyDescent="0.25">
      <c r="A11" s="37" t="s">
        <v>8</v>
      </c>
      <c r="B11" s="2">
        <f>B161</f>
        <v>775000</v>
      </c>
      <c r="C11" s="35"/>
      <c r="D11" s="10"/>
      <c r="F11" s="35"/>
    </row>
    <row r="12" spans="1:394" ht="15" customHeight="1" x14ac:dyDescent="0.25">
      <c r="A12" s="37" t="s">
        <v>1</v>
      </c>
      <c r="B12" s="2">
        <f>D180</f>
        <v>74900</v>
      </c>
      <c r="C12" s="38"/>
      <c r="D12" s="10"/>
      <c r="E12" s="38"/>
      <c r="F12" s="38"/>
    </row>
    <row r="13" spans="1:394" ht="15" customHeight="1" x14ac:dyDescent="0.25">
      <c r="A13" s="37" t="s">
        <v>2</v>
      </c>
      <c r="B13" s="2">
        <f>B184</f>
        <v>477519.77699999994</v>
      </c>
      <c r="C13" s="35"/>
      <c r="D13" s="35"/>
      <c r="E13" s="35"/>
      <c r="F13" s="35"/>
    </row>
    <row r="14" spans="1:394" ht="15" customHeight="1" x14ac:dyDescent="0.25">
      <c r="A14" s="39" t="s">
        <v>31</v>
      </c>
      <c r="B14" s="2">
        <f>SUM(B7:B13)</f>
        <v>4151224.9569999995</v>
      </c>
      <c r="C14" s="38"/>
      <c r="D14" s="38"/>
      <c r="E14" s="38"/>
      <c r="F14" s="38"/>
    </row>
    <row r="15" spans="1:394" ht="15" customHeight="1" x14ac:dyDescent="0.25">
      <c r="A15" s="40" t="s">
        <v>9</v>
      </c>
      <c r="B15" s="3">
        <f>C203</f>
        <v>1561500</v>
      </c>
      <c r="C15" s="35"/>
      <c r="D15" s="159" t="s">
        <v>35</v>
      </c>
      <c r="E15" s="159"/>
      <c r="F15" s="159"/>
    </row>
    <row r="16" spans="1:394" ht="15" customHeight="1" x14ac:dyDescent="0.25">
      <c r="A16" s="40" t="s">
        <v>10</v>
      </c>
      <c r="B16" s="19">
        <f>B15/B17</f>
        <v>0.27333715726794094</v>
      </c>
      <c r="C16" s="41"/>
      <c r="D16" s="159"/>
      <c r="E16" s="159"/>
      <c r="F16" s="159"/>
    </row>
    <row r="17" spans="1:10" ht="15" customHeight="1" x14ac:dyDescent="0.25">
      <c r="A17" s="42" t="s">
        <v>34</v>
      </c>
      <c r="B17" s="4">
        <f>B14+B15</f>
        <v>5712724.9569999995</v>
      </c>
      <c r="C17" s="41"/>
      <c r="D17" s="41"/>
      <c r="E17" s="41"/>
      <c r="F17" s="41"/>
    </row>
    <row r="18" spans="1:10" ht="15" customHeight="1" x14ac:dyDescent="0.25">
      <c r="A18" s="43"/>
      <c r="B18" s="44"/>
      <c r="C18" s="41"/>
      <c r="D18" s="41"/>
      <c r="E18" s="41"/>
      <c r="F18" s="41"/>
    </row>
    <row r="19" spans="1:10" ht="15" customHeight="1" x14ac:dyDescent="0.25">
      <c r="A19" s="45" t="s">
        <v>56</v>
      </c>
      <c r="B19" s="38">
        <f>B7+B8+B10+B11+B12</f>
        <v>3258365.1799999997</v>
      </c>
      <c r="C19" s="41"/>
      <c r="D19" s="41"/>
      <c r="E19" s="41"/>
      <c r="F19" s="41"/>
    </row>
    <row r="20" spans="1:10" ht="15" customHeight="1" x14ac:dyDescent="0.25">
      <c r="A20" s="45" t="s">
        <v>108</v>
      </c>
      <c r="B20" s="46">
        <f>'De minimis'!B17</f>
        <v>0.15</v>
      </c>
      <c r="C20" s="41"/>
      <c r="D20" s="41"/>
      <c r="E20" s="41"/>
      <c r="F20" s="41"/>
    </row>
    <row r="21" spans="1:10" x14ac:dyDescent="0.25">
      <c r="A21" s="27"/>
      <c r="B21" s="27"/>
      <c r="C21" s="27"/>
      <c r="D21" s="27"/>
      <c r="E21" s="27"/>
      <c r="F21" s="27"/>
      <c r="J21" s="47"/>
    </row>
    <row r="22" spans="1:10" ht="24.6" customHeight="1" x14ac:dyDescent="0.25">
      <c r="A22" s="157" t="s">
        <v>32</v>
      </c>
      <c r="B22" s="157"/>
      <c r="C22" s="157"/>
      <c r="D22" s="157"/>
      <c r="E22" s="157"/>
      <c r="F22" s="157"/>
    </row>
    <row r="23" spans="1:10" s="9" customFormat="1" ht="16.149999999999999" customHeight="1" x14ac:dyDescent="0.25">
      <c r="A23" s="158" t="s">
        <v>53</v>
      </c>
      <c r="B23" s="143"/>
      <c r="C23" s="143"/>
      <c r="D23" s="143"/>
      <c r="E23" s="143"/>
      <c r="F23" s="143"/>
      <c r="G23" s="12"/>
      <c r="H23" s="12"/>
      <c r="I23" s="12"/>
    </row>
    <row r="24" spans="1:10" s="9" customFormat="1" x14ac:dyDescent="0.25">
      <c r="A24" s="48" t="s">
        <v>36</v>
      </c>
      <c r="B24" s="49" t="s">
        <v>46</v>
      </c>
      <c r="C24" s="49" t="s">
        <v>37</v>
      </c>
      <c r="D24" s="49" t="s">
        <v>33</v>
      </c>
      <c r="E24" s="49" t="s">
        <v>15</v>
      </c>
      <c r="F24" s="50" t="s">
        <v>12</v>
      </c>
      <c r="G24" s="12"/>
    </row>
    <row r="25" spans="1:10" s="9" customFormat="1" ht="68.25" customHeight="1" x14ac:dyDescent="0.25">
      <c r="A25" s="51" t="s">
        <v>61</v>
      </c>
      <c r="B25" s="52">
        <v>0.1</v>
      </c>
      <c r="C25" s="103">
        <v>117800</v>
      </c>
      <c r="D25" s="54">
        <v>5</v>
      </c>
      <c r="E25" s="16">
        <f>B25*C25*D25</f>
        <v>58900</v>
      </c>
      <c r="F25" s="55" t="s">
        <v>62</v>
      </c>
      <c r="G25" s="12"/>
    </row>
    <row r="26" spans="1:10" s="9" customFormat="1" ht="60" customHeight="1" x14ac:dyDescent="0.25">
      <c r="A26" s="51" t="s">
        <v>59</v>
      </c>
      <c r="B26" s="52">
        <v>1</v>
      </c>
      <c r="C26" s="103">
        <v>136589</v>
      </c>
      <c r="D26" s="54">
        <v>5</v>
      </c>
      <c r="E26" s="16">
        <f t="shared" ref="E26:E44" si="0">B26*C26*D26</f>
        <v>682945</v>
      </c>
      <c r="F26" s="55" t="s">
        <v>65</v>
      </c>
      <c r="G26" s="12"/>
    </row>
    <row r="27" spans="1:10" s="9" customFormat="1" ht="13.5" customHeight="1" x14ac:dyDescent="0.25">
      <c r="A27" s="51" t="s">
        <v>95</v>
      </c>
      <c r="B27" s="52">
        <v>0.5</v>
      </c>
      <c r="C27" s="103">
        <v>60000</v>
      </c>
      <c r="D27" s="54">
        <v>3</v>
      </c>
      <c r="E27" s="16">
        <f t="shared" si="0"/>
        <v>90000</v>
      </c>
      <c r="F27" s="55" t="s">
        <v>66</v>
      </c>
      <c r="G27" s="12"/>
    </row>
    <row r="28" spans="1:10" s="9" customFormat="1" ht="61.5" customHeight="1" x14ac:dyDescent="0.25">
      <c r="A28" s="51" t="s">
        <v>81</v>
      </c>
      <c r="B28" s="52">
        <v>0.8</v>
      </c>
      <c r="C28" s="103">
        <v>199547</v>
      </c>
      <c r="D28" s="54">
        <v>3</v>
      </c>
      <c r="E28" s="16">
        <f t="shared" si="0"/>
        <v>478912.80000000005</v>
      </c>
      <c r="F28" s="55" t="s">
        <v>67</v>
      </c>
      <c r="G28" s="12"/>
    </row>
    <row r="29" spans="1:10" s="9" customFormat="1" ht="31.5" customHeight="1" x14ac:dyDescent="0.25">
      <c r="A29" s="51" t="s">
        <v>60</v>
      </c>
      <c r="B29" s="52">
        <v>5</v>
      </c>
      <c r="C29" s="103">
        <v>50000</v>
      </c>
      <c r="D29" s="54">
        <v>0.5</v>
      </c>
      <c r="E29" s="16">
        <f t="shared" si="0"/>
        <v>125000</v>
      </c>
      <c r="F29" s="55" t="s">
        <v>63</v>
      </c>
      <c r="G29" s="12"/>
    </row>
    <row r="30" spans="1:10" s="9" customFormat="1" ht="75" x14ac:dyDescent="0.25">
      <c r="A30" s="56" t="s">
        <v>64</v>
      </c>
      <c r="B30" s="52">
        <v>12</v>
      </c>
      <c r="C30" s="103">
        <v>40000</v>
      </c>
      <c r="D30" s="54">
        <v>0.25</v>
      </c>
      <c r="E30" s="16">
        <f t="shared" si="0"/>
        <v>120000</v>
      </c>
      <c r="F30" s="55" t="s">
        <v>68</v>
      </c>
      <c r="G30" s="12"/>
    </row>
    <row r="31" spans="1:10" s="9" customFormat="1" hidden="1" x14ac:dyDescent="0.25">
      <c r="A31" s="57"/>
      <c r="B31" s="58"/>
      <c r="C31" s="59"/>
      <c r="D31" s="60"/>
      <c r="E31" s="11">
        <f t="shared" si="0"/>
        <v>0</v>
      </c>
      <c r="F31" s="61"/>
      <c r="G31" s="12"/>
    </row>
    <row r="32" spans="1:10" s="9" customFormat="1" hidden="1" x14ac:dyDescent="0.25">
      <c r="A32" s="57"/>
      <c r="B32" s="58"/>
      <c r="C32" s="59"/>
      <c r="D32" s="60"/>
      <c r="E32" s="11">
        <f t="shared" si="0"/>
        <v>0</v>
      </c>
      <c r="F32" s="61"/>
      <c r="G32" s="12"/>
    </row>
    <row r="33" spans="1:7" s="9" customFormat="1" hidden="1" x14ac:dyDescent="0.25">
      <c r="A33" s="57"/>
      <c r="B33" s="58"/>
      <c r="C33" s="59"/>
      <c r="D33" s="60"/>
      <c r="E33" s="11">
        <f t="shared" si="0"/>
        <v>0</v>
      </c>
      <c r="F33" s="61"/>
      <c r="G33" s="12"/>
    </row>
    <row r="34" spans="1:7" s="9" customFormat="1" hidden="1" x14ac:dyDescent="0.25">
      <c r="A34" s="57"/>
      <c r="B34" s="58"/>
      <c r="C34" s="59"/>
      <c r="D34" s="60"/>
      <c r="E34" s="11">
        <f t="shared" si="0"/>
        <v>0</v>
      </c>
      <c r="F34" s="61"/>
      <c r="G34" s="12"/>
    </row>
    <row r="35" spans="1:7" s="9" customFormat="1" hidden="1" x14ac:dyDescent="0.25">
      <c r="A35" s="57"/>
      <c r="B35" s="58"/>
      <c r="C35" s="59"/>
      <c r="D35" s="60"/>
      <c r="E35" s="11">
        <f t="shared" si="0"/>
        <v>0</v>
      </c>
      <c r="F35" s="61"/>
      <c r="G35" s="12"/>
    </row>
    <row r="36" spans="1:7" s="9" customFormat="1" hidden="1" x14ac:dyDescent="0.25">
      <c r="A36" s="57"/>
      <c r="B36" s="58"/>
      <c r="C36" s="59"/>
      <c r="D36" s="60"/>
      <c r="E36" s="11">
        <f t="shared" si="0"/>
        <v>0</v>
      </c>
      <c r="F36" s="61"/>
      <c r="G36" s="12"/>
    </row>
    <row r="37" spans="1:7" s="9" customFormat="1" hidden="1" x14ac:dyDescent="0.25">
      <c r="A37" s="57"/>
      <c r="B37" s="58"/>
      <c r="C37" s="59"/>
      <c r="D37" s="60"/>
      <c r="E37" s="11">
        <f t="shared" si="0"/>
        <v>0</v>
      </c>
      <c r="F37" s="61"/>
      <c r="G37" s="12"/>
    </row>
    <row r="38" spans="1:7" s="9" customFormat="1" hidden="1" x14ac:dyDescent="0.25">
      <c r="A38" s="57"/>
      <c r="B38" s="58"/>
      <c r="C38" s="59"/>
      <c r="D38" s="60"/>
      <c r="E38" s="11">
        <f t="shared" si="0"/>
        <v>0</v>
      </c>
      <c r="F38" s="61"/>
      <c r="G38" s="12"/>
    </row>
    <row r="39" spans="1:7" s="9" customFormat="1" hidden="1" x14ac:dyDescent="0.25">
      <c r="A39" s="57"/>
      <c r="B39" s="58"/>
      <c r="C39" s="59"/>
      <c r="D39" s="60"/>
      <c r="E39" s="11">
        <f t="shared" si="0"/>
        <v>0</v>
      </c>
      <c r="F39" s="61"/>
      <c r="G39" s="12"/>
    </row>
    <row r="40" spans="1:7" s="9" customFormat="1" hidden="1" x14ac:dyDescent="0.25">
      <c r="A40" s="57"/>
      <c r="B40" s="58"/>
      <c r="C40" s="59"/>
      <c r="D40" s="60"/>
      <c r="E40" s="11">
        <f t="shared" si="0"/>
        <v>0</v>
      </c>
      <c r="F40" s="61"/>
      <c r="G40" s="12"/>
    </row>
    <row r="41" spans="1:7" s="9" customFormat="1" hidden="1" x14ac:dyDescent="0.25">
      <c r="A41" s="57"/>
      <c r="B41" s="58"/>
      <c r="C41" s="59"/>
      <c r="D41" s="60"/>
      <c r="E41" s="11">
        <f t="shared" si="0"/>
        <v>0</v>
      </c>
      <c r="F41" s="61"/>
      <c r="G41" s="12"/>
    </row>
    <row r="42" spans="1:7" s="9" customFormat="1" hidden="1" x14ac:dyDescent="0.25">
      <c r="A42" s="57"/>
      <c r="B42" s="58"/>
      <c r="C42" s="59"/>
      <c r="D42" s="60"/>
      <c r="E42" s="11">
        <f t="shared" si="0"/>
        <v>0</v>
      </c>
      <c r="F42" s="61"/>
      <c r="G42" s="12"/>
    </row>
    <row r="43" spans="1:7" s="9" customFormat="1" hidden="1" x14ac:dyDescent="0.25">
      <c r="A43" s="57"/>
      <c r="B43" s="58"/>
      <c r="C43" s="59"/>
      <c r="D43" s="60"/>
      <c r="E43" s="11">
        <f t="shared" si="0"/>
        <v>0</v>
      </c>
      <c r="F43" s="61"/>
      <c r="G43" s="12"/>
    </row>
    <row r="44" spans="1:7" s="9" customFormat="1" hidden="1" x14ac:dyDescent="0.25">
      <c r="A44" s="57"/>
      <c r="B44" s="58"/>
      <c r="C44" s="59"/>
      <c r="D44" s="60"/>
      <c r="E44" s="11">
        <f t="shared" si="0"/>
        <v>0</v>
      </c>
      <c r="F44" s="61"/>
      <c r="G44" s="12"/>
    </row>
    <row r="45" spans="1:7" s="9" customFormat="1" x14ac:dyDescent="0.25">
      <c r="A45" s="62" t="s">
        <v>13</v>
      </c>
      <c r="B45" s="63"/>
      <c r="C45" s="63"/>
      <c r="D45" s="63"/>
      <c r="E45" s="5">
        <f>SUM(E25:E44)</f>
        <v>1555757.8</v>
      </c>
      <c r="F45" s="64"/>
      <c r="G45" s="12"/>
    </row>
    <row r="46" spans="1:7" s="9" customFormat="1" x14ac:dyDescent="0.25">
      <c r="A46" s="65"/>
      <c r="B46" s="66"/>
      <c r="C46" s="66"/>
      <c r="D46" s="66"/>
      <c r="E46" s="13"/>
      <c r="F46" s="67"/>
      <c r="G46" s="12"/>
    </row>
    <row r="47" spans="1:7" s="9" customFormat="1" x14ac:dyDescent="0.25">
      <c r="A47" s="158" t="s">
        <v>52</v>
      </c>
      <c r="B47" s="143"/>
      <c r="C47" s="143"/>
      <c r="D47" s="143"/>
      <c r="E47" s="143"/>
      <c r="F47" s="143"/>
      <c r="G47" s="12"/>
    </row>
    <row r="48" spans="1:7" s="9" customFormat="1" x14ac:dyDescent="0.25">
      <c r="A48" s="48" t="s">
        <v>14</v>
      </c>
      <c r="B48" s="49" t="s">
        <v>46</v>
      </c>
      <c r="C48" s="49" t="s">
        <v>37</v>
      </c>
      <c r="D48" s="49" t="s">
        <v>33</v>
      </c>
      <c r="E48" s="49" t="s">
        <v>15</v>
      </c>
      <c r="F48" s="50" t="s">
        <v>45</v>
      </c>
      <c r="G48" s="12"/>
    </row>
    <row r="49" spans="1:7" s="9" customFormat="1" ht="45" x14ac:dyDescent="0.25">
      <c r="A49" s="51" t="s">
        <v>61</v>
      </c>
      <c r="B49" s="52">
        <v>1</v>
      </c>
      <c r="C49" s="103">
        <f>0.3*220000</f>
        <v>66000</v>
      </c>
      <c r="D49" s="54">
        <v>5</v>
      </c>
      <c r="E49" s="16">
        <f>B49*C49*D49</f>
        <v>330000</v>
      </c>
      <c r="F49" s="55" t="s">
        <v>69</v>
      </c>
      <c r="G49" s="12"/>
    </row>
    <row r="50" spans="1:7" s="9" customFormat="1" ht="45" x14ac:dyDescent="0.25">
      <c r="A50" s="51" t="s">
        <v>59</v>
      </c>
      <c r="B50" s="52">
        <v>1</v>
      </c>
      <c r="C50" s="103">
        <f>0.3*150000</f>
        <v>45000</v>
      </c>
      <c r="D50" s="54">
        <v>5</v>
      </c>
      <c r="E50" s="16">
        <f t="shared" ref="E50:E68" si="1">B50*C50*D50</f>
        <v>225000</v>
      </c>
      <c r="F50" s="55" t="s">
        <v>69</v>
      </c>
      <c r="G50" s="12"/>
    </row>
    <row r="51" spans="1:7" s="9" customFormat="1" ht="45" x14ac:dyDescent="0.25">
      <c r="A51" s="51" t="s">
        <v>95</v>
      </c>
      <c r="B51" s="52">
        <v>1</v>
      </c>
      <c r="C51" s="103">
        <f>0.3*100000</f>
        <v>30000</v>
      </c>
      <c r="D51" s="54">
        <v>3</v>
      </c>
      <c r="E51" s="16">
        <f t="shared" si="1"/>
        <v>90000</v>
      </c>
      <c r="F51" s="55" t="s">
        <v>69</v>
      </c>
      <c r="G51" s="12"/>
    </row>
    <row r="52" spans="1:7" s="9" customFormat="1" ht="45" x14ac:dyDescent="0.25">
      <c r="A52" s="51" t="s">
        <v>81</v>
      </c>
      <c r="B52" s="52">
        <v>1</v>
      </c>
      <c r="C52" s="103">
        <f>0.3*100000</f>
        <v>30000</v>
      </c>
      <c r="D52" s="54">
        <v>3</v>
      </c>
      <c r="E52" s="16">
        <f t="shared" si="1"/>
        <v>90000</v>
      </c>
      <c r="F52" s="55" t="s">
        <v>69</v>
      </c>
      <c r="G52" s="12"/>
    </row>
    <row r="53" spans="1:7" s="9" customFormat="1" ht="45" x14ac:dyDescent="0.25">
      <c r="A53" s="51" t="s">
        <v>60</v>
      </c>
      <c r="B53" s="52">
        <v>5</v>
      </c>
      <c r="C53" s="103">
        <f>0.3*50000</f>
        <v>15000</v>
      </c>
      <c r="D53" s="54">
        <v>0.5</v>
      </c>
      <c r="E53" s="16">
        <f t="shared" si="1"/>
        <v>37500</v>
      </c>
      <c r="F53" s="55" t="s">
        <v>69</v>
      </c>
      <c r="G53" s="12"/>
    </row>
    <row r="54" spans="1:7" s="9" customFormat="1" ht="45" x14ac:dyDescent="0.25">
      <c r="A54" s="56" t="s">
        <v>64</v>
      </c>
      <c r="B54" s="52">
        <v>13</v>
      </c>
      <c r="C54" s="103">
        <f>0.3*5000</f>
        <v>1500</v>
      </c>
      <c r="D54" s="54">
        <v>2</v>
      </c>
      <c r="E54" s="16">
        <f t="shared" si="1"/>
        <v>39000</v>
      </c>
      <c r="F54" s="55" t="s">
        <v>69</v>
      </c>
      <c r="G54" s="12"/>
    </row>
    <row r="55" spans="1:7" s="9" customFormat="1" hidden="1" x14ac:dyDescent="0.25">
      <c r="A55" s="57"/>
      <c r="B55" s="58"/>
      <c r="C55" s="59"/>
      <c r="D55" s="60"/>
      <c r="E55" s="11">
        <f t="shared" si="1"/>
        <v>0</v>
      </c>
      <c r="F55" s="61"/>
      <c r="G55" s="12"/>
    </row>
    <row r="56" spans="1:7" s="9" customFormat="1" hidden="1" x14ac:dyDescent="0.25">
      <c r="A56" s="57"/>
      <c r="B56" s="58"/>
      <c r="C56" s="59"/>
      <c r="D56" s="60"/>
      <c r="E56" s="11">
        <f t="shared" si="1"/>
        <v>0</v>
      </c>
      <c r="F56" s="61"/>
      <c r="G56" s="12"/>
    </row>
    <row r="57" spans="1:7" s="9" customFormat="1" hidden="1" x14ac:dyDescent="0.25">
      <c r="A57" s="57"/>
      <c r="B57" s="58"/>
      <c r="C57" s="59"/>
      <c r="D57" s="60"/>
      <c r="E57" s="11">
        <f t="shared" si="1"/>
        <v>0</v>
      </c>
      <c r="F57" s="61"/>
      <c r="G57" s="12"/>
    </row>
    <row r="58" spans="1:7" s="9" customFormat="1" hidden="1" x14ac:dyDescent="0.25">
      <c r="A58" s="57"/>
      <c r="B58" s="58"/>
      <c r="C58" s="59"/>
      <c r="D58" s="60"/>
      <c r="E58" s="11">
        <f t="shared" si="1"/>
        <v>0</v>
      </c>
      <c r="F58" s="61"/>
      <c r="G58" s="12"/>
    </row>
    <row r="59" spans="1:7" s="9" customFormat="1" hidden="1" x14ac:dyDescent="0.25">
      <c r="A59" s="57"/>
      <c r="B59" s="58"/>
      <c r="C59" s="59"/>
      <c r="D59" s="60"/>
      <c r="E59" s="11">
        <f t="shared" si="1"/>
        <v>0</v>
      </c>
      <c r="F59" s="61"/>
      <c r="G59" s="12"/>
    </row>
    <row r="60" spans="1:7" s="9" customFormat="1" hidden="1" x14ac:dyDescent="0.25">
      <c r="A60" s="57"/>
      <c r="B60" s="58"/>
      <c r="C60" s="59"/>
      <c r="D60" s="60"/>
      <c r="E60" s="11">
        <f t="shared" si="1"/>
        <v>0</v>
      </c>
      <c r="F60" s="61"/>
      <c r="G60" s="12"/>
    </row>
    <row r="61" spans="1:7" s="9" customFormat="1" hidden="1" x14ac:dyDescent="0.25">
      <c r="A61" s="57"/>
      <c r="B61" s="58"/>
      <c r="C61" s="59"/>
      <c r="D61" s="60"/>
      <c r="E61" s="11">
        <f t="shared" si="1"/>
        <v>0</v>
      </c>
      <c r="F61" s="61"/>
      <c r="G61" s="12"/>
    </row>
    <row r="62" spans="1:7" s="9" customFormat="1" hidden="1" x14ac:dyDescent="0.25">
      <c r="A62" s="57"/>
      <c r="B62" s="58"/>
      <c r="C62" s="59"/>
      <c r="D62" s="60"/>
      <c r="E62" s="11">
        <f t="shared" si="1"/>
        <v>0</v>
      </c>
      <c r="F62" s="61"/>
      <c r="G62" s="12"/>
    </row>
    <row r="63" spans="1:7" s="9" customFormat="1" hidden="1" x14ac:dyDescent="0.25">
      <c r="A63" s="57"/>
      <c r="B63" s="58"/>
      <c r="C63" s="59"/>
      <c r="D63" s="60"/>
      <c r="E63" s="11">
        <f t="shared" si="1"/>
        <v>0</v>
      </c>
      <c r="F63" s="61"/>
      <c r="G63" s="12"/>
    </row>
    <row r="64" spans="1:7" s="9" customFormat="1" hidden="1" x14ac:dyDescent="0.25">
      <c r="A64" s="57"/>
      <c r="B64" s="58"/>
      <c r="C64" s="59"/>
      <c r="D64" s="60"/>
      <c r="E64" s="11">
        <f t="shared" si="1"/>
        <v>0</v>
      </c>
      <c r="F64" s="61"/>
      <c r="G64" s="12"/>
    </row>
    <row r="65" spans="1:9" s="9" customFormat="1" hidden="1" x14ac:dyDescent="0.25">
      <c r="A65" s="57"/>
      <c r="B65" s="58"/>
      <c r="C65" s="59"/>
      <c r="D65" s="60"/>
      <c r="E65" s="11">
        <f t="shared" si="1"/>
        <v>0</v>
      </c>
      <c r="F65" s="61"/>
      <c r="G65" s="12"/>
    </row>
    <row r="66" spans="1:9" s="9" customFormat="1" hidden="1" x14ac:dyDescent="0.25">
      <c r="A66" s="57"/>
      <c r="B66" s="58"/>
      <c r="C66" s="59"/>
      <c r="D66" s="60"/>
      <c r="E66" s="11">
        <f t="shared" si="1"/>
        <v>0</v>
      </c>
      <c r="F66" s="61"/>
      <c r="G66" s="12"/>
    </row>
    <row r="67" spans="1:9" s="9" customFormat="1" hidden="1" x14ac:dyDescent="0.25">
      <c r="A67" s="57"/>
      <c r="B67" s="58"/>
      <c r="C67" s="59"/>
      <c r="D67" s="60"/>
      <c r="E67" s="11">
        <f t="shared" si="1"/>
        <v>0</v>
      </c>
      <c r="F67" s="61"/>
      <c r="G67" s="12"/>
    </row>
    <row r="68" spans="1:9" s="9" customFormat="1" hidden="1" x14ac:dyDescent="0.25">
      <c r="A68" s="57"/>
      <c r="B68" s="58"/>
      <c r="C68" s="59"/>
      <c r="D68" s="60"/>
      <c r="E68" s="11">
        <f t="shared" si="1"/>
        <v>0</v>
      </c>
      <c r="F68" s="61"/>
      <c r="G68" s="12"/>
    </row>
    <row r="69" spans="1:9" s="9" customFormat="1" x14ac:dyDescent="0.25">
      <c r="A69" s="62" t="s">
        <v>16</v>
      </c>
      <c r="B69" s="68"/>
      <c r="C69" s="6"/>
      <c r="D69" s="6"/>
      <c r="E69" s="6">
        <f>SUM(E49:E68)</f>
        <v>811500</v>
      </c>
      <c r="F69" s="69"/>
      <c r="G69" s="12"/>
    </row>
    <row r="70" spans="1:9" s="9" customFormat="1" x14ac:dyDescent="0.25">
      <c r="A70" s="65"/>
      <c r="B70" s="65"/>
      <c r="C70" s="65"/>
      <c r="D70" s="65"/>
      <c r="E70" s="14"/>
      <c r="F70" s="67"/>
      <c r="G70" s="12"/>
    </row>
    <row r="71" spans="1:9" x14ac:dyDescent="0.25">
      <c r="A71" s="158" t="s">
        <v>51</v>
      </c>
      <c r="B71" s="143"/>
      <c r="C71" s="143"/>
      <c r="D71" s="143"/>
      <c r="E71" s="143"/>
      <c r="F71" s="143"/>
      <c r="H71" s="9"/>
      <c r="I71" s="9"/>
    </row>
    <row r="72" spans="1:9" s="9" customFormat="1" ht="30" x14ac:dyDescent="0.25">
      <c r="A72" s="70" t="s">
        <v>17</v>
      </c>
      <c r="B72" s="71" t="s">
        <v>21</v>
      </c>
      <c r="C72" s="71" t="s">
        <v>11</v>
      </c>
      <c r="D72" s="71" t="s">
        <v>38</v>
      </c>
      <c r="E72" s="71" t="s">
        <v>15</v>
      </c>
      <c r="F72" s="72" t="s">
        <v>18</v>
      </c>
      <c r="G72" s="12"/>
    </row>
    <row r="73" spans="1:9" s="9" customFormat="1" ht="45" x14ac:dyDescent="0.25">
      <c r="A73" s="73" t="s">
        <v>77</v>
      </c>
      <c r="B73" s="53">
        <v>1</v>
      </c>
      <c r="C73" s="74">
        <v>25500</v>
      </c>
      <c r="D73" s="74">
        <v>1200</v>
      </c>
      <c r="E73" s="16">
        <f>(C73+D73)*B73</f>
        <v>26700</v>
      </c>
      <c r="F73" s="55" t="s">
        <v>78</v>
      </c>
      <c r="G73" s="12"/>
    </row>
    <row r="74" spans="1:9" s="9" customFormat="1" ht="45" x14ac:dyDescent="0.25">
      <c r="A74" s="73" t="s">
        <v>82</v>
      </c>
      <c r="B74" s="53">
        <v>14</v>
      </c>
      <c r="C74" s="74">
        <v>11010</v>
      </c>
      <c r="D74" s="74">
        <v>250</v>
      </c>
      <c r="E74" s="16">
        <f t="shared" ref="E74:E91" si="2">(C74+D74)*B74</f>
        <v>157640</v>
      </c>
      <c r="F74" s="55" t="s">
        <v>83</v>
      </c>
      <c r="G74" s="12"/>
    </row>
    <row r="75" spans="1:9" s="9" customFormat="1" ht="30" x14ac:dyDescent="0.25">
      <c r="A75" s="73" t="s">
        <v>84</v>
      </c>
      <c r="B75" s="53">
        <v>14</v>
      </c>
      <c r="C75" s="74">
        <v>16200</v>
      </c>
      <c r="D75" s="74">
        <v>300</v>
      </c>
      <c r="E75" s="16">
        <f t="shared" si="2"/>
        <v>231000</v>
      </c>
      <c r="F75" s="55" t="s">
        <v>85</v>
      </c>
      <c r="G75" s="12"/>
    </row>
    <row r="76" spans="1:9" s="9" customFormat="1" hidden="1" x14ac:dyDescent="0.25">
      <c r="A76" s="73"/>
      <c r="B76" s="53"/>
      <c r="C76" s="74"/>
      <c r="D76" s="74"/>
      <c r="E76" s="11">
        <f t="shared" si="2"/>
        <v>0</v>
      </c>
      <c r="F76" s="61"/>
      <c r="G76" s="12"/>
    </row>
    <row r="77" spans="1:9" s="9" customFormat="1" hidden="1" x14ac:dyDescent="0.25">
      <c r="A77" s="73"/>
      <c r="B77" s="53"/>
      <c r="C77" s="74"/>
      <c r="D77" s="74"/>
      <c r="E77" s="11">
        <f t="shared" si="2"/>
        <v>0</v>
      </c>
      <c r="F77" s="61"/>
      <c r="G77" s="12"/>
    </row>
    <row r="78" spans="1:9" s="9" customFormat="1" hidden="1" x14ac:dyDescent="0.25">
      <c r="A78" s="73"/>
      <c r="B78" s="53"/>
      <c r="C78" s="74"/>
      <c r="D78" s="74"/>
      <c r="E78" s="11">
        <f t="shared" si="2"/>
        <v>0</v>
      </c>
      <c r="F78" s="75"/>
      <c r="G78" s="12"/>
    </row>
    <row r="79" spans="1:9" s="9" customFormat="1" hidden="1" x14ac:dyDescent="0.25">
      <c r="A79" s="73"/>
      <c r="B79" s="53"/>
      <c r="C79" s="74"/>
      <c r="D79" s="74"/>
      <c r="E79" s="11">
        <f t="shared" si="2"/>
        <v>0</v>
      </c>
      <c r="F79" s="61"/>
      <c r="G79" s="12"/>
    </row>
    <row r="80" spans="1:9" s="9" customFormat="1" hidden="1" x14ac:dyDescent="0.25">
      <c r="A80" s="73"/>
      <c r="B80" s="53"/>
      <c r="C80" s="74"/>
      <c r="D80" s="74"/>
      <c r="E80" s="11">
        <f t="shared" si="2"/>
        <v>0</v>
      </c>
      <c r="F80" s="61"/>
      <c r="G80" s="12"/>
    </row>
    <row r="81" spans="1:7" s="9" customFormat="1" hidden="1" x14ac:dyDescent="0.25">
      <c r="A81" s="73"/>
      <c r="B81" s="53"/>
      <c r="C81" s="74"/>
      <c r="D81" s="74"/>
      <c r="E81" s="11">
        <f t="shared" si="2"/>
        <v>0</v>
      </c>
      <c r="F81" s="61"/>
      <c r="G81" s="12"/>
    </row>
    <row r="82" spans="1:7" s="9" customFormat="1" hidden="1" x14ac:dyDescent="0.25">
      <c r="A82" s="73"/>
      <c r="B82" s="53"/>
      <c r="C82" s="74"/>
      <c r="D82" s="74"/>
      <c r="E82" s="11">
        <f t="shared" si="2"/>
        <v>0</v>
      </c>
      <c r="F82" s="61"/>
      <c r="G82" s="12"/>
    </row>
    <row r="83" spans="1:7" s="9" customFormat="1" hidden="1" x14ac:dyDescent="0.25">
      <c r="A83" s="73"/>
      <c r="B83" s="53"/>
      <c r="C83" s="74"/>
      <c r="D83" s="74"/>
      <c r="E83" s="11">
        <f t="shared" si="2"/>
        <v>0</v>
      </c>
      <c r="F83" s="61"/>
      <c r="G83" s="12"/>
    </row>
    <row r="84" spans="1:7" s="9" customFormat="1" hidden="1" x14ac:dyDescent="0.25">
      <c r="A84" s="73"/>
      <c r="B84" s="53"/>
      <c r="C84" s="74"/>
      <c r="D84" s="74"/>
      <c r="E84" s="11">
        <f t="shared" si="2"/>
        <v>0</v>
      </c>
      <c r="F84" s="61"/>
      <c r="G84" s="12"/>
    </row>
    <row r="85" spans="1:7" s="9" customFormat="1" hidden="1" x14ac:dyDescent="0.25">
      <c r="A85" s="73"/>
      <c r="B85" s="53"/>
      <c r="C85" s="74"/>
      <c r="D85" s="74"/>
      <c r="E85" s="11">
        <f t="shared" si="2"/>
        <v>0</v>
      </c>
      <c r="F85" s="61"/>
      <c r="G85" s="12"/>
    </row>
    <row r="86" spans="1:7" s="9" customFormat="1" hidden="1" x14ac:dyDescent="0.25">
      <c r="A86" s="73"/>
      <c r="B86" s="53"/>
      <c r="C86" s="74"/>
      <c r="D86" s="74"/>
      <c r="E86" s="11">
        <f t="shared" si="2"/>
        <v>0</v>
      </c>
      <c r="F86" s="61"/>
      <c r="G86" s="12"/>
    </row>
    <row r="87" spans="1:7" s="9" customFormat="1" hidden="1" x14ac:dyDescent="0.25">
      <c r="A87" s="73"/>
      <c r="B87" s="53"/>
      <c r="C87" s="74"/>
      <c r="D87" s="74"/>
      <c r="E87" s="11">
        <f t="shared" si="2"/>
        <v>0</v>
      </c>
      <c r="F87" s="61"/>
      <c r="G87" s="12"/>
    </row>
    <row r="88" spans="1:7" s="9" customFormat="1" hidden="1" x14ac:dyDescent="0.25">
      <c r="A88" s="73"/>
      <c r="B88" s="53"/>
      <c r="C88" s="74"/>
      <c r="D88" s="74"/>
      <c r="E88" s="11">
        <f t="shared" si="2"/>
        <v>0</v>
      </c>
      <c r="F88" s="61"/>
      <c r="G88" s="12"/>
    </row>
    <row r="89" spans="1:7" s="9" customFormat="1" hidden="1" x14ac:dyDescent="0.25">
      <c r="A89" s="73"/>
      <c r="B89" s="53"/>
      <c r="C89" s="74"/>
      <c r="D89" s="74"/>
      <c r="E89" s="11">
        <f t="shared" si="2"/>
        <v>0</v>
      </c>
      <c r="F89" s="61"/>
      <c r="G89" s="12"/>
    </row>
    <row r="90" spans="1:7" s="9" customFormat="1" hidden="1" x14ac:dyDescent="0.25">
      <c r="A90" s="73"/>
      <c r="B90" s="53"/>
      <c r="C90" s="74"/>
      <c r="D90" s="74"/>
      <c r="E90" s="11">
        <f t="shared" si="2"/>
        <v>0</v>
      </c>
      <c r="F90" s="61"/>
      <c r="G90" s="12"/>
    </row>
    <row r="91" spans="1:7" s="9" customFormat="1" hidden="1" x14ac:dyDescent="0.25">
      <c r="A91" s="73"/>
      <c r="B91" s="53"/>
      <c r="C91" s="74"/>
      <c r="D91" s="74"/>
      <c r="E91" s="11">
        <f t="shared" si="2"/>
        <v>0</v>
      </c>
      <c r="F91" s="61"/>
      <c r="G91" s="12"/>
    </row>
    <row r="92" spans="1:7" s="9" customFormat="1" hidden="1" x14ac:dyDescent="0.25">
      <c r="A92" s="73"/>
      <c r="B92" s="53"/>
      <c r="C92" s="74"/>
      <c r="D92" s="74"/>
      <c r="E92" s="11">
        <f t="shared" ref="E92:E105" si="3">(C92+D92)*B92</f>
        <v>0</v>
      </c>
      <c r="F92" s="61"/>
      <c r="G92" s="12"/>
    </row>
    <row r="93" spans="1:7" s="9" customFormat="1" hidden="1" x14ac:dyDescent="0.25">
      <c r="A93" s="73"/>
      <c r="B93" s="53"/>
      <c r="C93" s="74"/>
      <c r="D93" s="74"/>
      <c r="E93" s="11">
        <f t="shared" si="3"/>
        <v>0</v>
      </c>
      <c r="F93" s="61"/>
      <c r="G93" s="12"/>
    </row>
    <row r="94" spans="1:7" s="9" customFormat="1" hidden="1" x14ac:dyDescent="0.25">
      <c r="A94" s="73"/>
      <c r="B94" s="53"/>
      <c r="C94" s="74"/>
      <c r="D94" s="74"/>
      <c r="E94" s="11">
        <f t="shared" si="3"/>
        <v>0</v>
      </c>
      <c r="F94" s="61"/>
      <c r="G94" s="12"/>
    </row>
    <row r="95" spans="1:7" s="9" customFormat="1" hidden="1" x14ac:dyDescent="0.25">
      <c r="A95" s="73"/>
      <c r="B95" s="53"/>
      <c r="C95" s="74"/>
      <c r="D95" s="74"/>
      <c r="E95" s="11">
        <f t="shared" si="3"/>
        <v>0</v>
      </c>
      <c r="F95" s="61"/>
      <c r="G95" s="12"/>
    </row>
    <row r="96" spans="1:7" s="9" customFormat="1" hidden="1" x14ac:dyDescent="0.25">
      <c r="A96" s="73"/>
      <c r="B96" s="53"/>
      <c r="C96" s="74"/>
      <c r="D96" s="74"/>
      <c r="E96" s="11">
        <f t="shared" si="3"/>
        <v>0</v>
      </c>
      <c r="F96" s="61"/>
      <c r="G96" s="12"/>
    </row>
    <row r="97" spans="1:9" s="9" customFormat="1" hidden="1" x14ac:dyDescent="0.25">
      <c r="A97" s="73"/>
      <c r="B97" s="53"/>
      <c r="C97" s="74"/>
      <c r="D97" s="74"/>
      <c r="E97" s="11">
        <f t="shared" si="3"/>
        <v>0</v>
      </c>
      <c r="F97" s="61"/>
      <c r="G97" s="12"/>
    </row>
    <row r="98" spans="1:9" s="9" customFormat="1" hidden="1" x14ac:dyDescent="0.25">
      <c r="A98" s="73"/>
      <c r="B98" s="53"/>
      <c r="C98" s="74"/>
      <c r="D98" s="74"/>
      <c r="E98" s="11">
        <f t="shared" si="3"/>
        <v>0</v>
      </c>
      <c r="F98" s="61"/>
      <c r="G98" s="12"/>
    </row>
    <row r="99" spans="1:9" s="9" customFormat="1" hidden="1" x14ac:dyDescent="0.25">
      <c r="A99" s="73"/>
      <c r="B99" s="53"/>
      <c r="C99" s="74"/>
      <c r="D99" s="74"/>
      <c r="E99" s="11">
        <f t="shared" si="3"/>
        <v>0</v>
      </c>
      <c r="F99" s="61"/>
      <c r="G99" s="12"/>
    </row>
    <row r="100" spans="1:9" s="9" customFormat="1" hidden="1" x14ac:dyDescent="0.25">
      <c r="A100" s="73"/>
      <c r="B100" s="53"/>
      <c r="C100" s="74"/>
      <c r="D100" s="74"/>
      <c r="E100" s="11">
        <f t="shared" si="3"/>
        <v>0</v>
      </c>
      <c r="F100" s="61"/>
      <c r="G100" s="12"/>
    </row>
    <row r="101" spans="1:9" s="9" customFormat="1" hidden="1" x14ac:dyDescent="0.25">
      <c r="A101" s="73"/>
      <c r="B101" s="53"/>
      <c r="C101" s="74"/>
      <c r="D101" s="74"/>
      <c r="E101" s="11">
        <f t="shared" si="3"/>
        <v>0</v>
      </c>
      <c r="F101" s="61"/>
      <c r="G101" s="12"/>
    </row>
    <row r="102" spans="1:9" s="9" customFormat="1" hidden="1" x14ac:dyDescent="0.25">
      <c r="A102" s="73"/>
      <c r="B102" s="53"/>
      <c r="C102" s="74"/>
      <c r="D102" s="74"/>
      <c r="E102" s="11">
        <f t="shared" si="3"/>
        <v>0</v>
      </c>
      <c r="F102" s="61"/>
      <c r="G102" s="12"/>
    </row>
    <row r="103" spans="1:9" s="9" customFormat="1" hidden="1" x14ac:dyDescent="0.25">
      <c r="A103" s="73"/>
      <c r="B103" s="53"/>
      <c r="C103" s="74"/>
      <c r="D103" s="74"/>
      <c r="E103" s="11">
        <f t="shared" si="3"/>
        <v>0</v>
      </c>
      <c r="F103" s="61"/>
      <c r="G103" s="12"/>
    </row>
    <row r="104" spans="1:9" s="9" customFormat="1" hidden="1" x14ac:dyDescent="0.25">
      <c r="A104" s="73"/>
      <c r="B104" s="53"/>
      <c r="C104" s="74"/>
      <c r="D104" s="74"/>
      <c r="E104" s="11">
        <f t="shared" si="3"/>
        <v>0</v>
      </c>
      <c r="F104" s="61"/>
      <c r="G104" s="12"/>
    </row>
    <row r="105" spans="1:9" s="9" customFormat="1" hidden="1" x14ac:dyDescent="0.25">
      <c r="A105" s="73"/>
      <c r="B105" s="53"/>
      <c r="C105" s="74"/>
      <c r="D105" s="74"/>
      <c r="E105" s="11">
        <f t="shared" si="3"/>
        <v>0</v>
      </c>
      <c r="F105" s="61"/>
      <c r="G105" s="12"/>
    </row>
    <row r="106" spans="1:9" s="9" customFormat="1" x14ac:dyDescent="0.25">
      <c r="A106" s="76" t="s">
        <v>19</v>
      </c>
      <c r="B106" s="77"/>
      <c r="C106" s="77"/>
      <c r="D106" s="77"/>
      <c r="E106" s="7">
        <f>SUM(E72:E105)</f>
        <v>415340</v>
      </c>
      <c r="F106" s="78"/>
      <c r="G106" s="12"/>
    </row>
    <row r="107" spans="1:9" s="9" customFormat="1" x14ac:dyDescent="0.25">
      <c r="A107" s="65"/>
      <c r="B107" s="65"/>
      <c r="C107" s="65"/>
      <c r="D107" s="65"/>
      <c r="E107" s="14"/>
      <c r="F107" s="67"/>
      <c r="G107" s="12"/>
    </row>
    <row r="108" spans="1:9" x14ac:dyDescent="0.25">
      <c r="A108" s="158" t="s">
        <v>50</v>
      </c>
      <c r="B108" s="143"/>
      <c r="C108" s="143"/>
      <c r="D108" s="143"/>
      <c r="E108" s="143"/>
      <c r="F108" s="143"/>
      <c r="H108" s="9"/>
      <c r="I108" s="9"/>
    </row>
    <row r="109" spans="1:9" s="9" customFormat="1" ht="30" x14ac:dyDescent="0.25">
      <c r="A109" s="70" t="s">
        <v>20</v>
      </c>
      <c r="B109" s="71" t="s">
        <v>21</v>
      </c>
      <c r="C109" s="71" t="s">
        <v>11</v>
      </c>
      <c r="D109" s="71" t="s">
        <v>38</v>
      </c>
      <c r="E109" s="71" t="s">
        <v>15</v>
      </c>
      <c r="F109" s="64" t="s">
        <v>18</v>
      </c>
      <c r="G109" s="12"/>
    </row>
    <row r="110" spans="1:9" s="9" customFormat="1" ht="30" x14ac:dyDescent="0.25">
      <c r="A110" s="51" t="s">
        <v>70</v>
      </c>
      <c r="B110" s="53">
        <v>5</v>
      </c>
      <c r="C110" s="74">
        <v>1000</v>
      </c>
      <c r="D110" s="74"/>
      <c r="E110" s="79">
        <f>(C110+D110)*B110</f>
        <v>5000</v>
      </c>
      <c r="F110" s="55" t="s">
        <v>71</v>
      </c>
      <c r="G110" s="12"/>
    </row>
    <row r="111" spans="1:9" s="9" customFormat="1" ht="30" x14ac:dyDescent="0.25">
      <c r="A111" s="51" t="s">
        <v>72</v>
      </c>
      <c r="B111" s="53">
        <v>10000</v>
      </c>
      <c r="C111" s="74">
        <v>0.35</v>
      </c>
      <c r="D111" s="74"/>
      <c r="E111" s="79">
        <f t="shared" ref="E111:E127" si="4">(C111+D111)*B111</f>
        <v>3500</v>
      </c>
      <c r="F111" s="55" t="s">
        <v>75</v>
      </c>
      <c r="G111" s="12"/>
    </row>
    <row r="112" spans="1:9" s="9" customFormat="1" x14ac:dyDescent="0.25">
      <c r="A112" s="51" t="s">
        <v>73</v>
      </c>
      <c r="B112" s="53">
        <v>25000</v>
      </c>
      <c r="C112" s="74">
        <v>0.5</v>
      </c>
      <c r="D112" s="74"/>
      <c r="E112" s="79">
        <f t="shared" si="4"/>
        <v>12500</v>
      </c>
      <c r="F112" s="80" t="s">
        <v>80</v>
      </c>
      <c r="G112" s="12"/>
    </row>
    <row r="113" spans="1:7" s="9" customFormat="1" x14ac:dyDescent="0.25">
      <c r="A113" s="51" t="s">
        <v>74</v>
      </c>
      <c r="B113" s="53">
        <v>3</v>
      </c>
      <c r="C113" s="74">
        <v>4500</v>
      </c>
      <c r="D113" s="74">
        <v>30</v>
      </c>
      <c r="E113" s="79">
        <f t="shared" si="4"/>
        <v>13590</v>
      </c>
      <c r="F113" s="80" t="s">
        <v>80</v>
      </c>
      <c r="G113" s="12"/>
    </row>
    <row r="114" spans="1:7" s="9" customFormat="1" x14ac:dyDescent="0.25">
      <c r="A114" s="51" t="s">
        <v>79</v>
      </c>
      <c r="B114" s="53">
        <v>7</v>
      </c>
      <c r="C114" s="74">
        <v>915.34</v>
      </c>
      <c r="D114" s="74">
        <v>30</v>
      </c>
      <c r="E114" s="79">
        <f t="shared" si="4"/>
        <v>6617.38</v>
      </c>
      <c r="F114" s="80" t="s">
        <v>80</v>
      </c>
      <c r="G114" s="12"/>
    </row>
    <row r="115" spans="1:7" s="9" customFormat="1" hidden="1" x14ac:dyDescent="0.25">
      <c r="A115" s="57"/>
      <c r="B115" s="59"/>
      <c r="C115" s="74"/>
      <c r="D115" s="74"/>
      <c r="E115" s="81">
        <f t="shared" si="4"/>
        <v>0</v>
      </c>
      <c r="F115" s="61"/>
      <c r="G115" s="12"/>
    </row>
    <row r="116" spans="1:7" s="9" customFormat="1" hidden="1" x14ac:dyDescent="0.25">
      <c r="A116" s="57"/>
      <c r="B116" s="59"/>
      <c r="C116" s="74"/>
      <c r="D116" s="74"/>
      <c r="E116" s="81">
        <f t="shared" si="4"/>
        <v>0</v>
      </c>
      <c r="F116" s="61"/>
      <c r="G116" s="12"/>
    </row>
    <row r="117" spans="1:7" s="9" customFormat="1" hidden="1" x14ac:dyDescent="0.25">
      <c r="A117" s="57"/>
      <c r="B117" s="59"/>
      <c r="C117" s="74"/>
      <c r="D117" s="74"/>
      <c r="E117" s="81">
        <f t="shared" si="4"/>
        <v>0</v>
      </c>
      <c r="F117" s="61"/>
      <c r="G117" s="12"/>
    </row>
    <row r="118" spans="1:7" s="9" customFormat="1" hidden="1" x14ac:dyDescent="0.25">
      <c r="A118" s="57"/>
      <c r="B118" s="59"/>
      <c r="C118" s="74"/>
      <c r="D118" s="74"/>
      <c r="E118" s="81">
        <f t="shared" si="4"/>
        <v>0</v>
      </c>
      <c r="F118" s="61"/>
      <c r="G118" s="12"/>
    </row>
    <row r="119" spans="1:7" s="9" customFormat="1" hidden="1" x14ac:dyDescent="0.25">
      <c r="A119" s="57"/>
      <c r="B119" s="59"/>
      <c r="C119" s="74"/>
      <c r="D119" s="74"/>
      <c r="E119" s="81">
        <f t="shared" si="4"/>
        <v>0</v>
      </c>
      <c r="F119" s="61"/>
      <c r="G119" s="12"/>
    </row>
    <row r="120" spans="1:7" s="9" customFormat="1" hidden="1" x14ac:dyDescent="0.25">
      <c r="A120" s="57"/>
      <c r="B120" s="59"/>
      <c r="C120" s="74"/>
      <c r="D120" s="74"/>
      <c r="E120" s="81">
        <f t="shared" si="4"/>
        <v>0</v>
      </c>
      <c r="F120" s="61"/>
      <c r="G120" s="12"/>
    </row>
    <row r="121" spans="1:7" s="9" customFormat="1" hidden="1" x14ac:dyDescent="0.25">
      <c r="A121" s="57"/>
      <c r="B121" s="59"/>
      <c r="C121" s="74"/>
      <c r="D121" s="74"/>
      <c r="E121" s="81">
        <f t="shared" si="4"/>
        <v>0</v>
      </c>
      <c r="F121" s="61"/>
      <c r="G121" s="12"/>
    </row>
    <row r="122" spans="1:7" s="9" customFormat="1" hidden="1" x14ac:dyDescent="0.25">
      <c r="A122" s="57"/>
      <c r="B122" s="59"/>
      <c r="C122" s="74"/>
      <c r="D122" s="74"/>
      <c r="E122" s="81">
        <f t="shared" si="4"/>
        <v>0</v>
      </c>
      <c r="F122" s="61"/>
      <c r="G122" s="12"/>
    </row>
    <row r="123" spans="1:7" s="9" customFormat="1" hidden="1" x14ac:dyDescent="0.25">
      <c r="A123" s="57"/>
      <c r="B123" s="59"/>
      <c r="C123" s="74"/>
      <c r="D123" s="74"/>
      <c r="E123" s="81">
        <f t="shared" si="4"/>
        <v>0</v>
      </c>
      <c r="F123" s="61"/>
      <c r="G123" s="12"/>
    </row>
    <row r="124" spans="1:7" s="9" customFormat="1" hidden="1" x14ac:dyDescent="0.25">
      <c r="A124" s="57"/>
      <c r="B124" s="59"/>
      <c r="C124" s="74"/>
      <c r="D124" s="74"/>
      <c r="E124" s="81">
        <f t="shared" si="4"/>
        <v>0</v>
      </c>
      <c r="F124" s="61"/>
      <c r="G124" s="12"/>
    </row>
    <row r="125" spans="1:7" s="9" customFormat="1" hidden="1" x14ac:dyDescent="0.25">
      <c r="A125" s="57"/>
      <c r="B125" s="59"/>
      <c r="C125" s="74"/>
      <c r="D125" s="74"/>
      <c r="E125" s="81">
        <f t="shared" si="4"/>
        <v>0</v>
      </c>
      <c r="F125" s="61"/>
      <c r="G125" s="12"/>
    </row>
    <row r="126" spans="1:7" s="9" customFormat="1" hidden="1" x14ac:dyDescent="0.25">
      <c r="A126" s="57"/>
      <c r="B126" s="59"/>
      <c r="C126" s="74"/>
      <c r="D126" s="74"/>
      <c r="E126" s="81">
        <f t="shared" si="4"/>
        <v>0</v>
      </c>
      <c r="F126" s="61"/>
      <c r="G126" s="12"/>
    </row>
    <row r="127" spans="1:7" s="9" customFormat="1" hidden="1" x14ac:dyDescent="0.25">
      <c r="A127" s="57"/>
      <c r="B127" s="59"/>
      <c r="C127" s="74"/>
      <c r="D127" s="74"/>
      <c r="E127" s="81">
        <f t="shared" si="4"/>
        <v>0</v>
      </c>
      <c r="F127" s="61"/>
      <c r="G127" s="12"/>
    </row>
    <row r="128" spans="1:7" s="9" customFormat="1" hidden="1" x14ac:dyDescent="0.25">
      <c r="A128" s="57"/>
      <c r="B128" s="59"/>
      <c r="C128" s="74"/>
      <c r="D128" s="74"/>
      <c r="E128" s="81">
        <f t="shared" ref="E128:E141" si="5">(C128+D128)*B128</f>
        <v>0</v>
      </c>
      <c r="F128" s="61"/>
      <c r="G128" s="12"/>
    </row>
    <row r="129" spans="1:7" s="9" customFormat="1" hidden="1" x14ac:dyDescent="0.25">
      <c r="A129" s="57"/>
      <c r="B129" s="59"/>
      <c r="C129" s="74"/>
      <c r="D129" s="74"/>
      <c r="E129" s="81">
        <f t="shared" si="5"/>
        <v>0</v>
      </c>
      <c r="F129" s="61"/>
      <c r="G129" s="12"/>
    </row>
    <row r="130" spans="1:7" s="9" customFormat="1" hidden="1" x14ac:dyDescent="0.25">
      <c r="A130" s="57"/>
      <c r="B130" s="59"/>
      <c r="C130" s="74"/>
      <c r="D130" s="74"/>
      <c r="E130" s="81">
        <f t="shared" si="5"/>
        <v>0</v>
      </c>
      <c r="F130" s="61"/>
      <c r="G130" s="12"/>
    </row>
    <row r="131" spans="1:7" s="9" customFormat="1" hidden="1" x14ac:dyDescent="0.25">
      <c r="A131" s="57"/>
      <c r="B131" s="59"/>
      <c r="C131" s="74"/>
      <c r="D131" s="74"/>
      <c r="E131" s="81">
        <f t="shared" si="5"/>
        <v>0</v>
      </c>
      <c r="F131" s="61"/>
      <c r="G131" s="12"/>
    </row>
    <row r="132" spans="1:7" s="9" customFormat="1" hidden="1" x14ac:dyDescent="0.25">
      <c r="A132" s="57"/>
      <c r="B132" s="59"/>
      <c r="C132" s="74"/>
      <c r="D132" s="74"/>
      <c r="E132" s="81">
        <f t="shared" si="5"/>
        <v>0</v>
      </c>
      <c r="F132" s="61"/>
      <c r="G132" s="12"/>
    </row>
    <row r="133" spans="1:7" s="9" customFormat="1" hidden="1" x14ac:dyDescent="0.25">
      <c r="A133" s="57"/>
      <c r="B133" s="59"/>
      <c r="C133" s="74"/>
      <c r="D133" s="74"/>
      <c r="E133" s="81">
        <f t="shared" si="5"/>
        <v>0</v>
      </c>
      <c r="F133" s="61"/>
      <c r="G133" s="12"/>
    </row>
    <row r="134" spans="1:7" s="9" customFormat="1" hidden="1" x14ac:dyDescent="0.25">
      <c r="A134" s="57"/>
      <c r="B134" s="59"/>
      <c r="C134" s="74"/>
      <c r="D134" s="74"/>
      <c r="E134" s="81">
        <f t="shared" si="5"/>
        <v>0</v>
      </c>
      <c r="F134" s="61"/>
      <c r="G134" s="12"/>
    </row>
    <row r="135" spans="1:7" s="9" customFormat="1" hidden="1" x14ac:dyDescent="0.25">
      <c r="A135" s="57"/>
      <c r="B135" s="59"/>
      <c r="C135" s="74"/>
      <c r="D135" s="74"/>
      <c r="E135" s="81">
        <f t="shared" si="5"/>
        <v>0</v>
      </c>
      <c r="F135" s="61"/>
      <c r="G135" s="12"/>
    </row>
    <row r="136" spans="1:7" s="9" customFormat="1" hidden="1" x14ac:dyDescent="0.25">
      <c r="A136" s="57"/>
      <c r="B136" s="59"/>
      <c r="C136" s="74"/>
      <c r="D136" s="74"/>
      <c r="E136" s="81">
        <f t="shared" si="5"/>
        <v>0</v>
      </c>
      <c r="F136" s="61"/>
      <c r="G136" s="12"/>
    </row>
    <row r="137" spans="1:7" s="9" customFormat="1" hidden="1" x14ac:dyDescent="0.25">
      <c r="A137" s="57"/>
      <c r="B137" s="59"/>
      <c r="C137" s="74"/>
      <c r="D137" s="74"/>
      <c r="E137" s="81">
        <f t="shared" si="5"/>
        <v>0</v>
      </c>
      <c r="F137" s="61"/>
      <c r="G137" s="12"/>
    </row>
    <row r="138" spans="1:7" s="9" customFormat="1" hidden="1" x14ac:dyDescent="0.25">
      <c r="A138" s="57"/>
      <c r="B138" s="59"/>
      <c r="C138" s="74"/>
      <c r="D138" s="74"/>
      <c r="E138" s="81">
        <f t="shared" si="5"/>
        <v>0</v>
      </c>
      <c r="F138" s="61"/>
      <c r="G138" s="12"/>
    </row>
    <row r="139" spans="1:7" s="9" customFormat="1" hidden="1" x14ac:dyDescent="0.25">
      <c r="A139" s="57"/>
      <c r="B139" s="59"/>
      <c r="C139" s="74"/>
      <c r="D139" s="74"/>
      <c r="E139" s="81">
        <f t="shared" si="5"/>
        <v>0</v>
      </c>
      <c r="F139" s="61"/>
      <c r="G139" s="12"/>
    </row>
    <row r="140" spans="1:7" s="9" customFormat="1" hidden="1" x14ac:dyDescent="0.25">
      <c r="A140" s="57"/>
      <c r="B140" s="59"/>
      <c r="C140" s="74"/>
      <c r="D140" s="74"/>
      <c r="E140" s="81">
        <f t="shared" si="5"/>
        <v>0</v>
      </c>
      <c r="F140" s="61"/>
      <c r="G140" s="12"/>
    </row>
    <row r="141" spans="1:7" s="9" customFormat="1" hidden="1" x14ac:dyDescent="0.25">
      <c r="A141" s="57"/>
      <c r="B141" s="59"/>
      <c r="C141" s="74"/>
      <c r="D141" s="74"/>
      <c r="E141" s="81">
        <f t="shared" si="5"/>
        <v>0</v>
      </c>
      <c r="F141" s="61"/>
      <c r="G141" s="12"/>
    </row>
    <row r="142" spans="1:7" s="9" customFormat="1" x14ac:dyDescent="0.25">
      <c r="A142" s="62" t="s">
        <v>22</v>
      </c>
      <c r="B142" s="63"/>
      <c r="C142" s="63"/>
      <c r="D142" s="63"/>
      <c r="E142" s="5">
        <f>SUM(E110:E141)</f>
        <v>41207.379999999997</v>
      </c>
      <c r="F142" s="64"/>
      <c r="G142" s="12"/>
    </row>
    <row r="143" spans="1:7" s="9" customFormat="1" x14ac:dyDescent="0.25">
      <c r="A143" s="65"/>
      <c r="B143" s="65"/>
      <c r="C143" s="65"/>
      <c r="D143" s="65"/>
      <c r="E143" s="14"/>
      <c r="F143" s="67"/>
      <c r="G143" s="12"/>
    </row>
    <row r="144" spans="1:7" x14ac:dyDescent="0.25">
      <c r="A144" s="158" t="s">
        <v>49</v>
      </c>
      <c r="B144" s="143"/>
      <c r="C144" s="162"/>
      <c r="D144" s="162"/>
      <c r="E144" s="162"/>
      <c r="F144" s="162"/>
    </row>
    <row r="145" spans="1:9" s="9" customFormat="1" x14ac:dyDescent="0.25">
      <c r="A145" s="48" t="s">
        <v>23</v>
      </c>
      <c r="B145" s="49" t="s">
        <v>15</v>
      </c>
      <c r="C145" s="163" t="s">
        <v>18</v>
      </c>
      <c r="D145" s="164"/>
      <c r="E145" s="164"/>
      <c r="F145" s="164"/>
      <c r="G145" s="12"/>
    </row>
    <row r="146" spans="1:9" s="9" customFormat="1" ht="31.5" customHeight="1" x14ac:dyDescent="0.25">
      <c r="A146" s="51" t="s">
        <v>97</v>
      </c>
      <c r="B146" s="74">
        <v>500000</v>
      </c>
      <c r="C146" s="141" t="s">
        <v>99</v>
      </c>
      <c r="D146" s="142"/>
      <c r="E146" s="142"/>
      <c r="F146" s="142"/>
      <c r="G146" s="12"/>
    </row>
    <row r="147" spans="1:9" s="9" customFormat="1" ht="136.5" customHeight="1" x14ac:dyDescent="0.25">
      <c r="A147" s="51" t="s">
        <v>96</v>
      </c>
      <c r="B147" s="74">
        <v>200000</v>
      </c>
      <c r="C147" s="160" t="s">
        <v>100</v>
      </c>
      <c r="D147" s="161"/>
      <c r="E147" s="161"/>
      <c r="F147" s="161"/>
      <c r="G147" s="12"/>
    </row>
    <row r="148" spans="1:9" s="9" customFormat="1" ht="167.25" customHeight="1" x14ac:dyDescent="0.25">
      <c r="A148" s="51" t="s">
        <v>105</v>
      </c>
      <c r="B148" s="74">
        <v>75000</v>
      </c>
      <c r="C148" s="165" t="s">
        <v>106</v>
      </c>
      <c r="D148" s="166"/>
      <c r="E148" s="166"/>
      <c r="F148" s="166"/>
      <c r="G148" s="12"/>
    </row>
    <row r="149" spans="1:9" s="9" customFormat="1" hidden="1" x14ac:dyDescent="0.25">
      <c r="A149" s="57"/>
      <c r="B149" s="82"/>
      <c r="C149" s="165"/>
      <c r="D149" s="166"/>
      <c r="E149" s="166"/>
      <c r="F149" s="166"/>
      <c r="G149" s="12"/>
    </row>
    <row r="150" spans="1:9" s="9" customFormat="1" hidden="1" x14ac:dyDescent="0.25">
      <c r="A150" s="57"/>
      <c r="B150" s="82"/>
      <c r="C150" s="167"/>
      <c r="D150" s="168"/>
      <c r="E150" s="168"/>
      <c r="F150" s="168"/>
      <c r="G150" s="12"/>
    </row>
    <row r="151" spans="1:9" s="9" customFormat="1" hidden="1" x14ac:dyDescent="0.25">
      <c r="A151" s="57"/>
      <c r="B151" s="82"/>
      <c r="C151" s="141"/>
      <c r="D151" s="142"/>
      <c r="E151" s="142"/>
      <c r="F151" s="142"/>
      <c r="G151" s="12"/>
    </row>
    <row r="152" spans="1:9" s="9" customFormat="1" hidden="1" x14ac:dyDescent="0.25">
      <c r="A152" s="57"/>
      <c r="B152" s="82"/>
      <c r="C152" s="141"/>
      <c r="D152" s="142"/>
      <c r="E152" s="142"/>
      <c r="F152" s="142"/>
      <c r="G152" s="12"/>
    </row>
    <row r="153" spans="1:9" s="9" customFormat="1" hidden="1" x14ac:dyDescent="0.25">
      <c r="A153" s="57"/>
      <c r="B153" s="82"/>
      <c r="C153" s="141"/>
      <c r="D153" s="142"/>
      <c r="E153" s="142"/>
      <c r="F153" s="142"/>
      <c r="G153" s="12"/>
    </row>
    <row r="154" spans="1:9" s="9" customFormat="1" hidden="1" x14ac:dyDescent="0.25">
      <c r="A154" s="57"/>
      <c r="B154" s="82"/>
      <c r="C154" s="141"/>
      <c r="D154" s="142"/>
      <c r="E154" s="142"/>
      <c r="F154" s="142"/>
      <c r="G154" s="12"/>
    </row>
    <row r="155" spans="1:9" s="9" customFormat="1" hidden="1" x14ac:dyDescent="0.25">
      <c r="A155" s="57"/>
      <c r="B155" s="82"/>
      <c r="C155" s="141"/>
      <c r="D155" s="142"/>
      <c r="E155" s="142"/>
      <c r="F155" s="142"/>
      <c r="G155" s="12"/>
    </row>
    <row r="156" spans="1:9" s="9" customFormat="1" hidden="1" x14ac:dyDescent="0.25">
      <c r="A156" s="57"/>
      <c r="B156" s="82"/>
      <c r="C156" s="141"/>
      <c r="D156" s="142"/>
      <c r="E156" s="142"/>
      <c r="F156" s="142"/>
      <c r="G156" s="12"/>
    </row>
    <row r="157" spans="1:9" s="9" customFormat="1" hidden="1" x14ac:dyDescent="0.25">
      <c r="A157" s="57"/>
      <c r="B157" s="82"/>
      <c r="C157" s="141"/>
      <c r="D157" s="142"/>
      <c r="E157" s="142"/>
      <c r="F157" s="142"/>
      <c r="G157" s="12"/>
    </row>
    <row r="158" spans="1:9" s="9" customFormat="1" hidden="1" x14ac:dyDescent="0.25">
      <c r="A158" s="57"/>
      <c r="B158" s="82"/>
      <c r="C158" s="141"/>
      <c r="D158" s="142"/>
      <c r="E158" s="142"/>
      <c r="F158" s="142"/>
      <c r="G158" s="12"/>
      <c r="H158" s="12"/>
      <c r="I158" s="12"/>
    </row>
    <row r="159" spans="1:9" s="9" customFormat="1" hidden="1" x14ac:dyDescent="0.25">
      <c r="A159" s="57"/>
      <c r="B159" s="82"/>
      <c r="C159" s="141"/>
      <c r="D159" s="142"/>
      <c r="E159" s="142"/>
      <c r="F159" s="142"/>
      <c r="G159" s="12"/>
      <c r="H159" s="12"/>
      <c r="I159" s="12"/>
    </row>
    <row r="160" spans="1:9" s="9" customFormat="1" hidden="1" x14ac:dyDescent="0.25">
      <c r="A160" s="57"/>
      <c r="B160" s="82"/>
      <c r="C160" s="141"/>
      <c r="D160" s="142"/>
      <c r="E160" s="142"/>
      <c r="F160" s="142"/>
      <c r="G160" s="12"/>
      <c r="H160" s="12"/>
      <c r="I160" s="12"/>
    </row>
    <row r="161" spans="1:9" s="9" customFormat="1" x14ac:dyDescent="0.25">
      <c r="A161" s="62" t="s">
        <v>24</v>
      </c>
      <c r="B161" s="8">
        <f>SUM(B146:B160)</f>
        <v>775000</v>
      </c>
      <c r="C161" s="64"/>
      <c r="D161" s="83"/>
      <c r="E161" s="83"/>
      <c r="F161" s="83"/>
      <c r="G161" s="12"/>
      <c r="H161" s="12"/>
      <c r="I161" s="12"/>
    </row>
    <row r="162" spans="1:9" s="9" customFormat="1" x14ac:dyDescent="0.25">
      <c r="A162" s="65"/>
      <c r="B162" s="65"/>
      <c r="C162" s="65"/>
      <c r="D162" s="65"/>
      <c r="E162" s="14"/>
      <c r="F162" s="67"/>
      <c r="G162" s="12"/>
      <c r="H162" s="12"/>
      <c r="I162" s="12"/>
    </row>
    <row r="163" spans="1:9" x14ac:dyDescent="0.25">
      <c r="A163" s="158" t="s">
        <v>48</v>
      </c>
      <c r="B163" s="143"/>
      <c r="C163" s="143"/>
      <c r="D163" s="143"/>
      <c r="E163" s="162"/>
      <c r="F163" s="162"/>
    </row>
    <row r="164" spans="1:9" s="9" customFormat="1" x14ac:dyDescent="0.25">
      <c r="A164" s="48" t="s">
        <v>25</v>
      </c>
      <c r="B164" s="49" t="s">
        <v>21</v>
      </c>
      <c r="C164" s="49" t="s">
        <v>11</v>
      </c>
      <c r="D164" s="49" t="s">
        <v>15</v>
      </c>
      <c r="E164" s="163" t="s">
        <v>18</v>
      </c>
      <c r="F164" s="164"/>
      <c r="G164" s="12"/>
      <c r="I164" s="12"/>
    </row>
    <row r="165" spans="1:9" s="85" customFormat="1" ht="31.5" customHeight="1" x14ac:dyDescent="0.25">
      <c r="A165" s="51" t="s">
        <v>86</v>
      </c>
      <c r="B165" s="53">
        <f>5*36</f>
        <v>180</v>
      </c>
      <c r="C165" s="79">
        <v>50</v>
      </c>
      <c r="D165" s="79">
        <f>B165*C165</f>
        <v>9000</v>
      </c>
      <c r="E165" s="139" t="s">
        <v>101</v>
      </c>
      <c r="F165" s="140"/>
      <c r="G165" s="84"/>
      <c r="I165" s="84"/>
    </row>
    <row r="166" spans="1:9" s="85" customFormat="1" ht="34.5" customHeight="1" x14ac:dyDescent="0.25">
      <c r="A166" s="51" t="s">
        <v>87</v>
      </c>
      <c r="B166" s="53">
        <v>5</v>
      </c>
      <c r="C166" s="79">
        <v>2000</v>
      </c>
      <c r="D166" s="79">
        <f t="shared" ref="D166:D179" si="6">B166*C166</f>
        <v>10000</v>
      </c>
      <c r="E166" s="139" t="s">
        <v>102</v>
      </c>
      <c r="F166" s="140"/>
      <c r="G166" s="84"/>
      <c r="I166" s="84"/>
    </row>
    <row r="167" spans="1:9" s="85" customFormat="1" x14ac:dyDescent="0.25">
      <c r="A167" s="51" t="s">
        <v>41</v>
      </c>
      <c r="B167" s="53">
        <v>1495000</v>
      </c>
      <c r="C167" s="79">
        <v>0.02</v>
      </c>
      <c r="D167" s="79">
        <f t="shared" si="6"/>
        <v>29900</v>
      </c>
      <c r="E167" s="139" t="s">
        <v>103</v>
      </c>
      <c r="F167" s="140"/>
      <c r="G167" s="84"/>
    </row>
    <row r="168" spans="1:9" s="85" customFormat="1" ht="33" customHeight="1" x14ac:dyDescent="0.25">
      <c r="A168" s="51" t="s">
        <v>93</v>
      </c>
      <c r="B168" s="53">
        <v>13</v>
      </c>
      <c r="C168" s="79">
        <v>2000</v>
      </c>
      <c r="D168" s="79">
        <f t="shared" si="6"/>
        <v>26000</v>
      </c>
      <c r="E168" s="139" t="s">
        <v>104</v>
      </c>
      <c r="F168" s="140"/>
      <c r="G168" s="84"/>
    </row>
    <row r="169" spans="1:9" s="9" customFormat="1" hidden="1" x14ac:dyDescent="0.25">
      <c r="A169" s="57"/>
      <c r="B169" s="59"/>
      <c r="C169" s="81"/>
      <c r="D169" s="81">
        <f t="shared" si="6"/>
        <v>0</v>
      </c>
      <c r="E169" s="141"/>
      <c r="F169" s="142"/>
      <c r="G169" s="12"/>
      <c r="I169" s="12"/>
    </row>
    <row r="170" spans="1:9" s="9" customFormat="1" hidden="1" x14ac:dyDescent="0.25">
      <c r="A170" s="57"/>
      <c r="B170" s="59"/>
      <c r="C170" s="81"/>
      <c r="D170" s="81">
        <f t="shared" si="6"/>
        <v>0</v>
      </c>
      <c r="E170" s="141"/>
      <c r="F170" s="142"/>
      <c r="G170" s="12"/>
      <c r="H170" s="12"/>
      <c r="I170" s="12"/>
    </row>
    <row r="171" spans="1:9" s="9" customFormat="1" hidden="1" x14ac:dyDescent="0.25">
      <c r="A171" s="57"/>
      <c r="B171" s="59"/>
      <c r="C171" s="81"/>
      <c r="D171" s="81">
        <f t="shared" si="6"/>
        <v>0</v>
      </c>
      <c r="E171" s="141"/>
      <c r="F171" s="142"/>
      <c r="G171" s="12"/>
      <c r="H171" s="12"/>
      <c r="I171" s="12"/>
    </row>
    <row r="172" spans="1:9" s="9" customFormat="1" hidden="1" x14ac:dyDescent="0.25">
      <c r="A172" s="57"/>
      <c r="B172" s="59"/>
      <c r="C172" s="81"/>
      <c r="D172" s="81">
        <f t="shared" si="6"/>
        <v>0</v>
      </c>
      <c r="E172" s="141"/>
      <c r="F172" s="142"/>
      <c r="G172" s="12"/>
      <c r="H172" s="12"/>
      <c r="I172" s="12"/>
    </row>
    <row r="173" spans="1:9" s="9" customFormat="1" hidden="1" x14ac:dyDescent="0.25">
      <c r="A173" s="57"/>
      <c r="B173" s="59"/>
      <c r="C173" s="81"/>
      <c r="D173" s="81">
        <f t="shared" si="6"/>
        <v>0</v>
      </c>
      <c r="E173" s="141"/>
      <c r="F173" s="142"/>
      <c r="G173" s="12"/>
      <c r="H173" s="12"/>
      <c r="I173" s="12"/>
    </row>
    <row r="174" spans="1:9" s="9" customFormat="1" hidden="1" x14ac:dyDescent="0.25">
      <c r="A174" s="57"/>
      <c r="B174" s="59"/>
      <c r="C174" s="81"/>
      <c r="D174" s="81">
        <f t="shared" si="6"/>
        <v>0</v>
      </c>
      <c r="E174" s="141"/>
      <c r="F174" s="142"/>
      <c r="G174" s="12"/>
      <c r="H174" s="12"/>
      <c r="I174" s="12"/>
    </row>
    <row r="175" spans="1:9" s="9" customFormat="1" hidden="1" x14ac:dyDescent="0.25">
      <c r="A175" s="57"/>
      <c r="B175" s="59"/>
      <c r="C175" s="81"/>
      <c r="D175" s="81">
        <f t="shared" si="6"/>
        <v>0</v>
      </c>
      <c r="E175" s="141"/>
      <c r="F175" s="142"/>
      <c r="G175" s="12"/>
      <c r="H175" s="12"/>
      <c r="I175" s="12"/>
    </row>
    <row r="176" spans="1:9" s="9" customFormat="1" hidden="1" x14ac:dyDescent="0.25">
      <c r="A176" s="57"/>
      <c r="B176" s="59"/>
      <c r="C176" s="81"/>
      <c r="D176" s="81">
        <f t="shared" si="6"/>
        <v>0</v>
      </c>
      <c r="E176" s="141"/>
      <c r="F176" s="142"/>
      <c r="G176" s="12"/>
      <c r="H176" s="12"/>
      <c r="I176" s="12"/>
    </row>
    <row r="177" spans="1:9" s="9" customFormat="1" hidden="1" x14ac:dyDescent="0.25">
      <c r="A177" s="57"/>
      <c r="B177" s="59"/>
      <c r="C177" s="81"/>
      <c r="D177" s="81">
        <f t="shared" si="6"/>
        <v>0</v>
      </c>
      <c r="E177" s="141"/>
      <c r="F177" s="142"/>
      <c r="G177" s="12"/>
      <c r="H177" s="12"/>
      <c r="I177" s="12"/>
    </row>
    <row r="178" spans="1:9" s="9" customFormat="1" hidden="1" x14ac:dyDescent="0.25">
      <c r="A178" s="57"/>
      <c r="B178" s="59"/>
      <c r="C178" s="81"/>
      <c r="D178" s="81">
        <f t="shared" si="6"/>
        <v>0</v>
      </c>
      <c r="E178" s="141"/>
      <c r="F178" s="142"/>
      <c r="G178" s="12"/>
      <c r="H178" s="12"/>
      <c r="I178" s="12"/>
    </row>
    <row r="179" spans="1:9" s="9" customFormat="1" hidden="1" x14ac:dyDescent="0.25">
      <c r="A179" s="57"/>
      <c r="B179" s="59"/>
      <c r="C179" s="81"/>
      <c r="D179" s="81">
        <f t="shared" si="6"/>
        <v>0</v>
      </c>
      <c r="E179" s="141"/>
      <c r="F179" s="142"/>
      <c r="G179" s="12"/>
      <c r="H179" s="12"/>
      <c r="I179" s="12"/>
    </row>
    <row r="180" spans="1:9" s="9" customFormat="1" x14ac:dyDescent="0.25">
      <c r="A180" s="62" t="s">
        <v>26</v>
      </c>
      <c r="B180" s="68"/>
      <c r="C180" s="68"/>
      <c r="D180" s="6">
        <f>SUM(D165:D179)</f>
        <v>74900</v>
      </c>
      <c r="E180" s="137"/>
      <c r="F180" s="138"/>
      <c r="G180" s="12"/>
      <c r="H180" s="12"/>
      <c r="I180" s="12"/>
    </row>
    <row r="181" spans="1:9" s="9" customFormat="1" x14ac:dyDescent="0.25">
      <c r="A181" s="86"/>
      <c r="B181" s="86"/>
      <c r="C181" s="86"/>
      <c r="D181" s="86"/>
      <c r="E181" s="15"/>
      <c r="F181" s="87"/>
      <c r="G181" s="12"/>
      <c r="H181" s="12"/>
      <c r="I181" s="12"/>
    </row>
    <row r="182" spans="1:9" x14ac:dyDescent="0.25">
      <c r="A182" s="143" t="s">
        <v>47</v>
      </c>
      <c r="B182" s="143"/>
      <c r="C182" s="143"/>
      <c r="D182" s="143"/>
      <c r="E182" s="143"/>
      <c r="F182" s="143"/>
    </row>
    <row r="183" spans="1:9" s="9" customFormat="1" ht="32.25" customHeight="1" x14ac:dyDescent="0.25">
      <c r="A183" s="48"/>
      <c r="B183" s="49" t="s">
        <v>15</v>
      </c>
      <c r="C183" s="137" t="s">
        <v>98</v>
      </c>
      <c r="D183" s="138"/>
      <c r="E183" s="138"/>
      <c r="F183" s="138"/>
      <c r="G183" s="12"/>
      <c r="H183" s="12"/>
      <c r="I183" s="12"/>
    </row>
    <row r="184" spans="1:9" s="9" customFormat="1" x14ac:dyDescent="0.25">
      <c r="A184" s="57" t="s">
        <v>2</v>
      </c>
      <c r="B184" s="88">
        <f>'De minimis'!C17</f>
        <v>477519.77699999994</v>
      </c>
      <c r="C184" s="169" t="s">
        <v>161</v>
      </c>
      <c r="D184" s="170"/>
      <c r="E184" s="170"/>
      <c r="F184" s="170"/>
      <c r="G184" s="12"/>
      <c r="I184" s="12"/>
    </row>
    <row r="185" spans="1:9" s="9" customFormat="1" x14ac:dyDescent="0.25">
      <c r="A185" s="62" t="s">
        <v>27</v>
      </c>
      <c r="B185" s="6">
        <f>B184</f>
        <v>477519.77699999994</v>
      </c>
      <c r="C185" s="137"/>
      <c r="D185" s="138"/>
      <c r="E185" s="138"/>
      <c r="F185" s="138"/>
      <c r="G185" s="12"/>
      <c r="I185" s="12"/>
    </row>
    <row r="186" spans="1:9" s="9" customFormat="1" x14ac:dyDescent="0.25">
      <c r="A186" s="65"/>
      <c r="B186" s="65"/>
      <c r="C186" s="65"/>
      <c r="D186" s="65"/>
      <c r="E186" s="14"/>
      <c r="F186" s="67"/>
      <c r="G186" s="12"/>
      <c r="I186" s="12"/>
    </row>
    <row r="187" spans="1:9" x14ac:dyDescent="0.25">
      <c r="A187" s="144" t="s">
        <v>54</v>
      </c>
      <c r="B187" s="145"/>
      <c r="C187" s="145"/>
      <c r="D187" s="145"/>
      <c r="E187" s="145"/>
      <c r="F187" s="145"/>
    </row>
    <row r="188" spans="1:9" s="9" customFormat="1" ht="30" x14ac:dyDescent="0.25">
      <c r="A188" s="48" t="s">
        <v>28</v>
      </c>
      <c r="B188" s="89" t="s">
        <v>29</v>
      </c>
      <c r="C188" s="49" t="s">
        <v>43</v>
      </c>
      <c r="D188" s="89" t="s">
        <v>42</v>
      </c>
      <c r="E188" s="137" t="s">
        <v>55</v>
      </c>
      <c r="F188" s="138"/>
      <c r="G188" s="12"/>
      <c r="H188" s="12"/>
      <c r="I188" s="12"/>
    </row>
    <row r="189" spans="1:9" s="9" customFormat="1" ht="50.25" customHeight="1" x14ac:dyDescent="0.25">
      <c r="A189" s="51" t="s">
        <v>76</v>
      </c>
      <c r="B189" s="53" t="s">
        <v>39</v>
      </c>
      <c r="C189" s="79">
        <v>10000</v>
      </c>
      <c r="D189" s="90" t="s">
        <v>44</v>
      </c>
      <c r="E189" s="135" t="s">
        <v>109</v>
      </c>
      <c r="F189" s="136"/>
      <c r="G189" s="91"/>
      <c r="H189" s="12"/>
      <c r="I189" s="12"/>
    </row>
    <row r="190" spans="1:9" s="9" customFormat="1" ht="36" customHeight="1" x14ac:dyDescent="0.25">
      <c r="A190" s="51" t="s">
        <v>88</v>
      </c>
      <c r="B190" s="53" t="s">
        <v>40</v>
      </c>
      <c r="C190" s="79">
        <v>125000</v>
      </c>
      <c r="D190" s="90" t="s">
        <v>44</v>
      </c>
      <c r="E190" s="146" t="s">
        <v>90</v>
      </c>
      <c r="F190" s="147"/>
      <c r="G190" s="12"/>
      <c r="I190" s="12"/>
    </row>
    <row r="191" spans="1:9" s="9" customFormat="1" ht="34.5" customHeight="1" x14ac:dyDescent="0.25">
      <c r="A191" s="51" t="s">
        <v>76</v>
      </c>
      <c r="B191" s="53" t="s">
        <v>39</v>
      </c>
      <c r="C191" s="79">
        <v>95500</v>
      </c>
      <c r="D191" s="90" t="s">
        <v>44</v>
      </c>
      <c r="E191" s="135" t="s">
        <v>91</v>
      </c>
      <c r="F191" s="136"/>
      <c r="G191" s="12"/>
      <c r="I191" s="12"/>
    </row>
    <row r="192" spans="1:9" s="9" customFormat="1" ht="34.5" customHeight="1" x14ac:dyDescent="0.25">
      <c r="A192" s="51" t="s">
        <v>92</v>
      </c>
      <c r="B192" s="53" t="s">
        <v>40</v>
      </c>
      <c r="C192" s="79">
        <f>500*112</f>
        <v>56000</v>
      </c>
      <c r="D192" s="90" t="s">
        <v>44</v>
      </c>
      <c r="E192" s="146" t="s">
        <v>107</v>
      </c>
      <c r="F192" s="147"/>
      <c r="G192" s="12"/>
      <c r="I192" s="12"/>
    </row>
    <row r="193" spans="1:9" s="9" customFormat="1" x14ac:dyDescent="0.25">
      <c r="A193" s="57" t="s">
        <v>76</v>
      </c>
      <c r="B193" s="59" t="s">
        <v>39</v>
      </c>
      <c r="C193" s="81">
        <f>B161</f>
        <v>775000</v>
      </c>
      <c r="D193" s="92" t="s">
        <v>44</v>
      </c>
      <c r="E193" s="152" t="s">
        <v>110</v>
      </c>
      <c r="F193" s="153"/>
      <c r="G193" s="12"/>
      <c r="I193" s="12"/>
    </row>
    <row r="194" spans="1:9" s="85" customFormat="1" ht="33" customHeight="1" x14ac:dyDescent="0.25">
      <c r="A194" s="51" t="s">
        <v>76</v>
      </c>
      <c r="B194" s="53" t="s">
        <v>39</v>
      </c>
      <c r="C194" s="79">
        <v>500000</v>
      </c>
      <c r="D194" s="90" t="s">
        <v>44</v>
      </c>
      <c r="E194" s="154" t="s">
        <v>162</v>
      </c>
      <c r="F194" s="155"/>
      <c r="G194" s="84"/>
      <c r="I194" s="84"/>
    </row>
    <row r="195" spans="1:9" s="9" customFormat="1" hidden="1" x14ac:dyDescent="0.25">
      <c r="A195" s="57"/>
      <c r="B195" s="59"/>
      <c r="C195" s="81"/>
      <c r="D195" s="92"/>
      <c r="E195" s="152"/>
      <c r="F195" s="153"/>
      <c r="G195" s="12"/>
      <c r="H195" s="12"/>
      <c r="I195" s="12"/>
    </row>
    <row r="196" spans="1:9" s="9" customFormat="1" hidden="1" x14ac:dyDescent="0.25">
      <c r="A196" s="57"/>
      <c r="B196" s="59"/>
      <c r="C196" s="81"/>
      <c r="D196" s="92"/>
      <c r="E196" s="152"/>
      <c r="F196" s="153"/>
      <c r="G196" s="12"/>
      <c r="H196" s="12"/>
      <c r="I196" s="12"/>
    </row>
    <row r="197" spans="1:9" s="9" customFormat="1" hidden="1" x14ac:dyDescent="0.25">
      <c r="A197" s="57"/>
      <c r="B197" s="59"/>
      <c r="C197" s="81"/>
      <c r="D197" s="92"/>
      <c r="E197" s="152"/>
      <c r="F197" s="153"/>
      <c r="G197" s="12"/>
      <c r="H197" s="12"/>
      <c r="I197" s="12"/>
    </row>
    <row r="198" spans="1:9" s="9" customFormat="1" hidden="1" x14ac:dyDescent="0.25">
      <c r="A198" s="57"/>
      <c r="B198" s="59"/>
      <c r="C198" s="81"/>
      <c r="D198" s="92"/>
      <c r="E198" s="150"/>
      <c r="F198" s="151"/>
      <c r="G198" s="12"/>
      <c r="H198" s="12"/>
      <c r="I198" s="12"/>
    </row>
    <row r="199" spans="1:9" s="9" customFormat="1" hidden="1" x14ac:dyDescent="0.25">
      <c r="A199" s="57"/>
      <c r="B199" s="59"/>
      <c r="C199" s="81"/>
      <c r="D199" s="92"/>
      <c r="E199" s="150"/>
      <c r="F199" s="151"/>
      <c r="G199" s="12"/>
      <c r="H199" s="12"/>
      <c r="I199" s="12"/>
    </row>
    <row r="200" spans="1:9" s="9" customFormat="1" hidden="1" x14ac:dyDescent="0.25">
      <c r="A200" s="57"/>
      <c r="B200" s="59"/>
      <c r="C200" s="81"/>
      <c r="D200" s="92"/>
      <c r="E200" s="150"/>
      <c r="F200" s="151"/>
      <c r="G200" s="12"/>
      <c r="H200" s="12"/>
      <c r="I200" s="12"/>
    </row>
    <row r="201" spans="1:9" s="9" customFormat="1" hidden="1" x14ac:dyDescent="0.25">
      <c r="A201" s="57"/>
      <c r="B201" s="59"/>
      <c r="C201" s="81"/>
      <c r="D201" s="92"/>
      <c r="E201" s="150"/>
      <c r="F201" s="151"/>
      <c r="G201" s="12"/>
      <c r="H201" s="12"/>
      <c r="I201" s="12"/>
    </row>
    <row r="202" spans="1:9" s="9" customFormat="1" hidden="1" x14ac:dyDescent="0.25">
      <c r="A202" s="57"/>
      <c r="B202" s="59"/>
      <c r="C202" s="81"/>
      <c r="D202" s="92"/>
      <c r="E202" s="150"/>
      <c r="F202" s="151"/>
      <c r="G202" s="12"/>
      <c r="H202" s="12"/>
      <c r="I202" s="12"/>
    </row>
    <row r="203" spans="1:9" s="9" customFormat="1" x14ac:dyDescent="0.25">
      <c r="A203" s="62" t="s">
        <v>30</v>
      </c>
      <c r="B203" s="68"/>
      <c r="C203" s="6">
        <f>SUM(C189:C202)</f>
        <v>1561500</v>
      </c>
      <c r="D203" s="68"/>
      <c r="E203" s="148"/>
      <c r="F203" s="149"/>
      <c r="G203" s="12"/>
      <c r="H203" s="12"/>
      <c r="I203" s="12"/>
    </row>
    <row r="208" spans="1:9" ht="15" customHeight="1" x14ac:dyDescent="0.25">
      <c r="B208"/>
      <c r="C208"/>
      <c r="D208"/>
      <c r="E208"/>
    </row>
  </sheetData>
  <sheetProtection algorithmName="SHA-512" hashValue="8oKAa6yMc/sImNE50gDRoPTkv/lLhLhOoiaIVTzsE+waFkrZF0a6lDs/QhdmgrjKh+23l0WNdnfjM688DYR54w==" saltValue="jWu0+ZE2cZq8CQyjdXAdsw==" spinCount="100000" sheet="1" formatCells="0" formatRows="0" insertRows="0"/>
  <mergeCells count="63">
    <mergeCell ref="A163:F163"/>
    <mergeCell ref="E164:F164"/>
    <mergeCell ref="C160:F160"/>
    <mergeCell ref="E165:F165"/>
    <mergeCell ref="C184:F184"/>
    <mergeCell ref="E176:F176"/>
    <mergeCell ref="E171:F171"/>
    <mergeCell ref="E172:F172"/>
    <mergeCell ref="E173:F173"/>
    <mergeCell ref="E174:F174"/>
    <mergeCell ref="E175:F175"/>
    <mergeCell ref="E170:F170"/>
    <mergeCell ref="C159:F159"/>
    <mergeCell ref="C148:F148"/>
    <mergeCell ref="C149:F149"/>
    <mergeCell ref="C150:F150"/>
    <mergeCell ref="C151:F151"/>
    <mergeCell ref="C152:F152"/>
    <mergeCell ref="C153:F153"/>
    <mergeCell ref="C154:F154"/>
    <mergeCell ref="C155:F155"/>
    <mergeCell ref="C156:F156"/>
    <mergeCell ref="C157:F157"/>
    <mergeCell ref="C158:F158"/>
    <mergeCell ref="C147:F147"/>
    <mergeCell ref="A71:F71"/>
    <mergeCell ref="A108:F108"/>
    <mergeCell ref="A144:F144"/>
    <mergeCell ref="C145:F145"/>
    <mergeCell ref="C146:F146"/>
    <mergeCell ref="A1:F1"/>
    <mergeCell ref="A22:F22"/>
    <mergeCell ref="A23:F23"/>
    <mergeCell ref="A47:F47"/>
    <mergeCell ref="D15:F16"/>
    <mergeCell ref="E190:F190"/>
    <mergeCell ref="E203:F203"/>
    <mergeCell ref="E202:F202"/>
    <mergeCell ref="E201:F201"/>
    <mergeCell ref="E200:F200"/>
    <mergeCell ref="E199:F199"/>
    <mergeCell ref="E198:F198"/>
    <mergeCell ref="E197:F197"/>
    <mergeCell ref="E196:F196"/>
    <mergeCell ref="E195:F195"/>
    <mergeCell ref="E194:F194"/>
    <mergeCell ref="E193:F193"/>
    <mergeCell ref="E192:F192"/>
    <mergeCell ref="E191:F191"/>
    <mergeCell ref="E189:F189"/>
    <mergeCell ref="E188:F188"/>
    <mergeCell ref="E166:F166"/>
    <mergeCell ref="E167:F167"/>
    <mergeCell ref="E168:F168"/>
    <mergeCell ref="E169:F169"/>
    <mergeCell ref="A182:F182"/>
    <mergeCell ref="A187:F187"/>
    <mergeCell ref="C183:F183"/>
    <mergeCell ref="C185:F185"/>
    <mergeCell ref="E180:F180"/>
    <mergeCell ref="E177:F177"/>
    <mergeCell ref="E178:F178"/>
    <mergeCell ref="E179:F179"/>
  </mergeCells>
  <dataValidations count="11">
    <dataValidation type="decimal" allowBlank="1" showInputMessage="1" showErrorMessage="1" error="Please enter the number of people who will fill similar positions (e.g., 5 cable installers)" sqref="B49:B68" xr:uid="{D9B4E04A-634C-463D-A15D-2E905149A192}">
      <formula1>0</formula1>
      <formula2>10000</formula2>
    </dataValidation>
    <dataValidation type="decimal" allowBlank="1" showInputMessage="1" showErrorMessage="1" error="Please enter the number of years each position will be needed on the project. You can enter decimals." sqref="D49:D68 D25:D44" xr:uid="{F9052DED-58A4-4AEF-8414-830FB192A72A}">
      <formula1>0.1</formula1>
      <formula2>5</formula2>
    </dataValidation>
    <dataValidation type="decimal" allowBlank="1" showInputMessage="1" showErrorMessage="1" error="Please enter the annual cost for this position. If multiple people hold the position and are paid at different rates, enter an average." sqref="C25:C44 C49:C68" xr:uid="{49ED389A-D4AC-4E88-899C-CFEA258CA8F9}">
      <formula1>0.1</formula1>
      <formula2>300000</formula2>
    </dataValidation>
    <dataValidation type="whole" allowBlank="1" showInputMessage="1" showErrorMessage="1" error="Please enter a whole number to indicate the quantity of this item needed for the project." sqref="B73:B105" xr:uid="{F021E5A5-13EC-4D89-884C-2080FC2FEDE3}">
      <formula1>0</formula1>
      <formula2>10000</formula2>
    </dataValidation>
    <dataValidation type="decimal" allowBlank="1" showInputMessage="1" showErrorMessage="1" error="Please enter the cost of the item to be purchased." sqref="C73:C105 C110:C141" xr:uid="{D3C782DF-574B-42A4-811E-F48D4FA866CA}">
      <formula1>0.01</formula1>
      <formula2>1000000</formula2>
    </dataValidation>
    <dataValidation type="decimal" allowBlank="1" showInputMessage="1" showErrorMessage="1" error="Please enter the acquisition costs for the item." sqref="D73:D105 D110:D141" xr:uid="{CB1B668B-D2F2-4147-995B-B4C5F7EBEDAC}">
      <formula1>0.01</formula1>
      <formula2>250000</formula2>
    </dataValidation>
    <dataValidation type="whole" allowBlank="1" showInputMessage="1" showErrorMessage="1" error="Please enter the volume of this item that will be needed for this project, or the number of times the item(s) will need to be ordered." sqref="B110:B141" xr:uid="{8C3F39C0-F079-42C1-94B8-41C3F93CB09A}">
      <formula1>0</formula1>
      <formula2>300000</formula2>
    </dataValidation>
    <dataValidation type="decimal" allowBlank="1" showInputMessage="1" showErrorMessage="1" error="Please enter the total cost for this contract/subgrant. " sqref="B146:B160" xr:uid="{53796866-737D-42A2-AAEA-AD3202AFB09A}">
      <formula1>0.01</formula1>
      <formula2>5000000</formula2>
    </dataValidation>
    <dataValidation type="whole" allowBlank="1" showInputMessage="1" showErrorMessage="1" error="Please enter a whole number to indicate the volume of this item that will be purchased." sqref="B165:B179" xr:uid="{E3B6AA2C-200B-4BC2-860E-5378FE401DE4}">
      <formula1>1</formula1>
      <formula2>100000</formula2>
    </dataValidation>
    <dataValidation type="decimal" allowBlank="1" showInputMessage="1" showErrorMessage="1" error="Please enter the unit cost of this item." sqref="C165:C179" xr:uid="{6769F4D0-832A-44D9-BC68-F1C3652EF0E5}">
      <formula1>0.01</formula1>
      <formula2>500000</formula2>
    </dataValidation>
    <dataValidation type="decimal" allowBlank="1" showInputMessage="1" showErrorMessage="1" error="Please enter the number of FTE who will fill similar positions (e.g., 5 cable installers). You may enter a decimal." sqref="B25:B44" xr:uid="{A1BFFB51-D1C6-485A-9AB2-A493B963F37E}">
      <formula1>0</formula1>
      <formula2>10000</formula2>
    </dataValidation>
  </dataValidations>
  <pageMargins left="0.7" right="0.7" top="0.75" bottom="0.75" header="0.3" footer="0.3"/>
  <pageSetup paperSize="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error="Please choose from the dropdown menu, either cash or in-kind." xr:uid="{B96B49B3-FE33-4A7C-8A0D-12A07DD69971}">
          <x14:formula1>
            <xm:f>Lists!$A$1:$A$2</xm:f>
          </x14:formula1>
          <xm:sqref>B189:B202</xm:sqref>
        </x14:dataValidation>
        <x14:dataValidation type="list" allowBlank="1" showInputMessage="1" showErrorMessage="1" error="Please choose from the drow down list. If this is not applicable for this item, choose NA from the list." xr:uid="{0D76E6BE-3025-4BD7-BA2D-4BDD5142B0A2}">
          <x14:formula1>
            <xm:f>Lists!$A$4:$A$9</xm:f>
          </x14:formula1>
          <xm:sqref>D189:D202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9A957-575D-4B70-AFB9-EF096960A611}">
  <dimension ref="A1:H25"/>
  <sheetViews>
    <sheetView workbookViewId="0">
      <selection activeCell="D20" sqref="D20"/>
    </sheetView>
  </sheetViews>
  <sheetFormatPr defaultRowHeight="15.75" x14ac:dyDescent="0.25"/>
  <cols>
    <col min="1" max="1" width="44.88671875" style="104" customWidth="1"/>
    <col min="2" max="2" width="14.77734375" style="104" customWidth="1"/>
    <col min="3" max="3" width="17.6640625" style="104" customWidth="1"/>
    <col min="4" max="4" width="17.109375" style="104" bestFit="1" customWidth="1"/>
    <col min="5" max="5" width="9.77734375" style="104" bestFit="1" customWidth="1"/>
    <col min="6" max="16384" width="8.88671875" style="104"/>
  </cols>
  <sheetData>
    <row r="1" spans="1:8" x14ac:dyDescent="0.25">
      <c r="A1" s="171" t="s">
        <v>151</v>
      </c>
      <c r="B1" s="171"/>
      <c r="C1" s="171"/>
    </row>
    <row r="2" spans="1:8" x14ac:dyDescent="0.25">
      <c r="A2" s="12"/>
      <c r="B2" s="12"/>
      <c r="C2" s="12"/>
    </row>
    <row r="3" spans="1:8" x14ac:dyDescent="0.25">
      <c r="A3" s="36" t="s">
        <v>163</v>
      </c>
      <c r="B3" s="12"/>
      <c r="C3" s="12"/>
    </row>
    <row r="4" spans="1:8" x14ac:dyDescent="0.25">
      <c r="A4" s="36"/>
      <c r="B4" s="12"/>
      <c r="C4" s="12"/>
    </row>
    <row r="5" spans="1:8" x14ac:dyDescent="0.25">
      <c r="A5" s="36" t="s">
        <v>152</v>
      </c>
      <c r="B5" s="12"/>
      <c r="C5" s="12"/>
    </row>
    <row r="6" spans="1:8" x14ac:dyDescent="0.25">
      <c r="A6" s="106"/>
      <c r="B6" s="107"/>
      <c r="C6" s="108"/>
      <c r="D6" s="109"/>
      <c r="E6" s="109"/>
      <c r="F6" s="109"/>
      <c r="G6" s="109"/>
      <c r="H6" s="109"/>
    </row>
    <row r="7" spans="1:8" x14ac:dyDescent="0.25">
      <c r="A7" s="172" t="s">
        <v>56</v>
      </c>
      <c r="B7" s="172"/>
      <c r="C7" s="91"/>
      <c r="D7" s="36"/>
      <c r="E7" s="109"/>
      <c r="F7" s="109"/>
      <c r="G7" s="109"/>
      <c r="H7" s="109"/>
    </row>
    <row r="8" spans="1:8" x14ac:dyDescent="0.25">
      <c r="A8" s="12" t="s">
        <v>5</v>
      </c>
      <c r="B8" s="110">
        <v>1555757.8</v>
      </c>
      <c r="C8" s="111"/>
      <c r="D8" s="36" t="s">
        <v>164</v>
      </c>
      <c r="E8" s="109"/>
      <c r="F8" s="109"/>
      <c r="G8" s="109"/>
      <c r="H8" s="109"/>
    </row>
    <row r="9" spans="1:8" x14ac:dyDescent="0.25">
      <c r="A9" s="112" t="s">
        <v>6</v>
      </c>
      <c r="B9" s="113">
        <v>811500</v>
      </c>
      <c r="C9" s="111"/>
      <c r="D9" s="36"/>
      <c r="E9" s="109"/>
      <c r="F9" s="109"/>
      <c r="G9" s="109"/>
      <c r="H9" s="109"/>
    </row>
    <row r="10" spans="1:8" x14ac:dyDescent="0.25">
      <c r="A10" s="112" t="s">
        <v>153</v>
      </c>
      <c r="B10" s="113"/>
      <c r="C10" s="111"/>
      <c r="D10" s="109"/>
      <c r="E10" s="109"/>
      <c r="F10" s="109"/>
      <c r="G10" s="109"/>
      <c r="H10" s="109"/>
    </row>
    <row r="11" spans="1:8" x14ac:dyDescent="0.25">
      <c r="A11" s="112" t="s">
        <v>7</v>
      </c>
      <c r="B11" s="113">
        <v>41207.379999999997</v>
      </c>
      <c r="C11" s="111"/>
      <c r="E11" s="114"/>
    </row>
    <row r="12" spans="1:8" x14ac:dyDescent="0.25">
      <c r="A12" s="112" t="s">
        <v>154</v>
      </c>
      <c r="B12" s="113">
        <v>775000</v>
      </c>
      <c r="C12" s="111"/>
      <c r="E12" s="114"/>
    </row>
    <row r="13" spans="1:8" x14ac:dyDescent="0.25">
      <c r="A13" s="112" t="s">
        <v>155</v>
      </c>
      <c r="B13" s="113"/>
      <c r="C13" s="111"/>
      <c r="D13" s="36" t="s">
        <v>165</v>
      </c>
      <c r="E13" s="114"/>
    </row>
    <row r="14" spans="1:8" x14ac:dyDescent="0.25">
      <c r="A14" s="115" t="s">
        <v>1</v>
      </c>
      <c r="B14" s="113"/>
      <c r="C14" s="111"/>
      <c r="D14" s="105"/>
      <c r="E14" s="116"/>
    </row>
    <row r="15" spans="1:8" x14ac:dyDescent="0.25">
      <c r="A15" s="106" t="s">
        <v>156</v>
      </c>
      <c r="B15" s="102">
        <f>SUM(B8:B14)</f>
        <v>3183465.1799999997</v>
      </c>
      <c r="C15" s="107">
        <f>SUM(B8:B14)</f>
        <v>3183465.1799999997</v>
      </c>
      <c r="D15" s="36" t="s">
        <v>166</v>
      </c>
    </row>
    <row r="16" spans="1:8" x14ac:dyDescent="0.25">
      <c r="A16" s="117"/>
      <c r="C16" s="118"/>
      <c r="D16" s="12"/>
    </row>
    <row r="17" spans="1:4" x14ac:dyDescent="0.25">
      <c r="A17" s="106" t="s">
        <v>157</v>
      </c>
      <c r="B17" s="119">
        <v>0.15</v>
      </c>
      <c r="C17" s="120">
        <f>B15*B17</f>
        <v>477519.77699999994</v>
      </c>
      <c r="D17" s="121" t="s">
        <v>167</v>
      </c>
    </row>
    <row r="18" spans="1:4" x14ac:dyDescent="0.25">
      <c r="A18" s="122"/>
      <c r="B18" s="123"/>
      <c r="C18" s="124"/>
    </row>
    <row r="19" spans="1:4" x14ac:dyDescent="0.25">
      <c r="A19" s="125" t="s">
        <v>158</v>
      </c>
      <c r="B19" s="126"/>
      <c r="C19" s="124"/>
    </row>
    <row r="20" spans="1:4" x14ac:dyDescent="0.25">
      <c r="A20" s="127" t="s">
        <v>0</v>
      </c>
      <c r="B20" s="128"/>
      <c r="C20" s="129"/>
    </row>
    <row r="21" spans="1:4" x14ac:dyDescent="0.25">
      <c r="A21" s="127" t="s">
        <v>159</v>
      </c>
      <c r="B21" s="130"/>
      <c r="C21" s="129">
        <v>0</v>
      </c>
    </row>
    <row r="22" spans="1:4" x14ac:dyDescent="0.25">
      <c r="A22" s="131" t="s">
        <v>160</v>
      </c>
      <c r="B22" s="132"/>
      <c r="C22" s="133">
        <v>0</v>
      </c>
    </row>
    <row r="23" spans="1:4" x14ac:dyDescent="0.25">
      <c r="A23" s="117"/>
      <c r="B23" s="118"/>
      <c r="C23" s="102">
        <f>SUM(C20:C22)</f>
        <v>0</v>
      </c>
    </row>
    <row r="24" spans="1:4" x14ac:dyDescent="0.25">
      <c r="A24" s="117"/>
      <c r="B24" s="118"/>
    </row>
    <row r="25" spans="1:4" x14ac:dyDescent="0.25">
      <c r="A25" s="117"/>
      <c r="C25" s="134"/>
    </row>
  </sheetData>
  <sheetProtection algorithmName="SHA-512" hashValue="MWmUmNDIfD7aTS5T3A4RCURwJ1vA7U4SBYuj4uy2jjrTTkoKjiRqeruMaJCtPiphjH/RdUdoD6RM49yZnJgkOg==" saltValue="oNex/cAHXYpBZbsrYSlOog==" spinCount="100000" sheet="1" objects="1" scenarios="1"/>
  <protectedRanges>
    <protectedRange password="DF21" sqref="B17:B20 B8:B14" name="Range1"/>
  </protectedRanges>
  <mergeCells count="2">
    <mergeCell ref="A1:C1"/>
    <mergeCell ref="A7:B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35B21-F6CB-4992-B7FD-31F3FB33EC70}">
  <dimension ref="A1:K30"/>
  <sheetViews>
    <sheetView zoomScale="115" zoomScaleNormal="115" workbookViewId="0">
      <selection activeCell="B16" sqref="B16"/>
    </sheetView>
  </sheetViews>
  <sheetFormatPr defaultRowHeight="15.75" x14ac:dyDescent="0.25"/>
  <cols>
    <col min="1" max="1" width="29.88671875" style="12" customWidth="1"/>
    <col min="2" max="2" width="23.77734375" style="12" customWidth="1"/>
    <col min="3" max="16384" width="8.88671875" style="12"/>
  </cols>
  <sheetData>
    <row r="1" spans="1:11" x14ac:dyDescent="0.25">
      <c r="A1" s="174" t="s">
        <v>147</v>
      </c>
      <c r="B1" s="174"/>
      <c r="C1" s="174"/>
      <c r="D1" s="174"/>
      <c r="E1" s="93"/>
      <c r="F1" s="93"/>
      <c r="G1" s="93"/>
      <c r="H1" s="93"/>
      <c r="I1" s="93"/>
      <c r="J1" s="93"/>
      <c r="K1" s="93"/>
    </row>
    <row r="3" spans="1:11" x14ac:dyDescent="0.25">
      <c r="A3" s="175" t="s">
        <v>148</v>
      </c>
      <c r="B3" s="175"/>
      <c r="C3" s="175"/>
      <c r="D3" s="175"/>
      <c r="E3" s="175"/>
      <c r="F3" s="175"/>
      <c r="G3" s="175"/>
      <c r="H3" s="175"/>
      <c r="I3" s="175"/>
      <c r="J3" s="175"/>
      <c r="K3" s="175"/>
    </row>
    <row r="6" spans="1:11" x14ac:dyDescent="0.25">
      <c r="B6" s="94" t="s">
        <v>149</v>
      </c>
    </row>
    <row r="7" spans="1:11" x14ac:dyDescent="0.25">
      <c r="A7" s="95" t="s">
        <v>128</v>
      </c>
      <c r="B7" s="96">
        <v>0.6</v>
      </c>
    </row>
    <row r="8" spans="1:11" x14ac:dyDescent="0.25">
      <c r="A8" s="95" t="s">
        <v>129</v>
      </c>
      <c r="B8" s="96">
        <v>6.2E-2</v>
      </c>
    </row>
    <row r="9" spans="1:11" x14ac:dyDescent="0.25">
      <c r="A9" s="97" t="s">
        <v>130</v>
      </c>
      <c r="B9" s="98">
        <v>0</v>
      </c>
    </row>
    <row r="10" spans="1:11" x14ac:dyDescent="0.25">
      <c r="A10" s="97" t="s">
        <v>131</v>
      </c>
      <c r="B10" s="98">
        <v>0.19520000000000001</v>
      </c>
      <c r="F10" s="99"/>
    </row>
    <row r="11" spans="1:11" x14ac:dyDescent="0.25">
      <c r="A11" s="97" t="s">
        <v>132</v>
      </c>
      <c r="B11" s="98">
        <v>7.2300000000000003E-2</v>
      </c>
    </row>
    <row r="12" spans="1:11" x14ac:dyDescent="0.25">
      <c r="A12" s="97" t="s">
        <v>133</v>
      </c>
      <c r="B12" s="98">
        <v>0.02</v>
      </c>
    </row>
    <row r="13" spans="1:11" x14ac:dyDescent="0.25">
      <c r="A13" s="97" t="s">
        <v>134</v>
      </c>
      <c r="B13" s="98">
        <v>0.01</v>
      </c>
    </row>
    <row r="14" spans="1:11" x14ac:dyDescent="0.25">
      <c r="A14" s="97" t="s">
        <v>135</v>
      </c>
      <c r="B14" s="98">
        <v>4.0500000000000001E-2</v>
      </c>
    </row>
    <row r="15" spans="1:11" x14ac:dyDescent="0.25">
      <c r="A15" s="97" t="s">
        <v>136</v>
      </c>
      <c r="B15" s="98">
        <v>0</v>
      </c>
    </row>
    <row r="16" spans="1:11" x14ac:dyDescent="0.25">
      <c r="B16" s="20">
        <f>SUM(B7:B15)</f>
        <v>1</v>
      </c>
    </row>
    <row r="21" spans="1:11" x14ac:dyDescent="0.25">
      <c r="A21" s="100" t="s">
        <v>137</v>
      </c>
    </row>
    <row r="22" spans="1:11" ht="33.75" customHeight="1" x14ac:dyDescent="0.25">
      <c r="A22" s="176" t="s">
        <v>138</v>
      </c>
      <c r="B22" s="176"/>
      <c r="C22" s="176"/>
      <c r="D22" s="176"/>
      <c r="E22" s="176"/>
      <c r="F22" s="176"/>
      <c r="G22" s="176"/>
      <c r="H22" s="176"/>
      <c r="I22" s="176"/>
      <c r="J22" s="176"/>
      <c r="K22" s="176"/>
    </row>
    <row r="23" spans="1:11" ht="33" customHeight="1" x14ac:dyDescent="0.25">
      <c r="A23" s="173" t="s">
        <v>139</v>
      </c>
      <c r="B23" s="173"/>
      <c r="C23" s="173"/>
      <c r="D23" s="173"/>
      <c r="E23" s="173"/>
      <c r="F23" s="173"/>
      <c r="G23" s="173"/>
      <c r="H23" s="173"/>
      <c r="I23" s="173"/>
      <c r="J23" s="173"/>
      <c r="K23" s="173"/>
    </row>
    <row r="24" spans="1:11" x14ac:dyDescent="0.25">
      <c r="A24" s="100" t="s">
        <v>140</v>
      </c>
    </row>
    <row r="25" spans="1:11" x14ac:dyDescent="0.25">
      <c r="A25" s="100" t="s">
        <v>141</v>
      </c>
      <c r="B25" s="100"/>
      <c r="C25" s="100"/>
      <c r="D25" s="100"/>
      <c r="E25" s="100"/>
      <c r="F25" s="100"/>
      <c r="G25" s="100"/>
    </row>
    <row r="26" spans="1:11" ht="34.5" customHeight="1" x14ac:dyDescent="0.25">
      <c r="A26" s="173" t="s">
        <v>142</v>
      </c>
      <c r="B26" s="173"/>
      <c r="C26" s="173"/>
      <c r="D26" s="173"/>
      <c r="E26" s="173"/>
      <c r="F26" s="173"/>
      <c r="G26" s="173"/>
      <c r="H26" s="173"/>
      <c r="I26" s="173"/>
      <c r="J26" s="173"/>
      <c r="K26" s="173"/>
    </row>
    <row r="27" spans="1:11" x14ac:dyDescent="0.25">
      <c r="A27" s="100" t="s">
        <v>143</v>
      </c>
    </row>
    <row r="28" spans="1:11" x14ac:dyDescent="0.25">
      <c r="A28" s="100" t="s">
        <v>144</v>
      </c>
    </row>
    <row r="29" spans="1:11" ht="38.25" customHeight="1" x14ac:dyDescent="0.25">
      <c r="A29" s="173" t="s">
        <v>145</v>
      </c>
      <c r="B29" s="173"/>
      <c r="C29" s="173"/>
      <c r="D29" s="173"/>
      <c r="E29" s="173"/>
      <c r="F29" s="173"/>
      <c r="G29" s="173"/>
      <c r="H29" s="173"/>
      <c r="I29" s="173"/>
      <c r="J29" s="173"/>
      <c r="K29" s="173"/>
    </row>
    <row r="30" spans="1:11" ht="32.25" customHeight="1" x14ac:dyDescent="0.25">
      <c r="A30" s="173" t="s">
        <v>146</v>
      </c>
      <c r="B30" s="173"/>
      <c r="C30" s="173"/>
      <c r="D30" s="173"/>
      <c r="E30" s="173"/>
      <c r="F30" s="173"/>
      <c r="G30" s="173"/>
      <c r="H30" s="173"/>
      <c r="I30" s="173"/>
      <c r="J30" s="173"/>
      <c r="K30" s="173"/>
    </row>
  </sheetData>
  <sheetProtection algorithmName="SHA-512" hashValue="/Q+XSJ3E8arMZSt5OddCUX7Iesva1ZHNgvkrDMgGMVZaTpJrqMZIkekY0ahalqIqtndwSzVlzK4EFXlfceKr8w==" saltValue="LoqHAE9o9/hcFyVuI4Dnew==" spinCount="100000" sheet="1" objects="1" scenarios="1"/>
  <mergeCells count="7">
    <mergeCell ref="A30:K30"/>
    <mergeCell ref="A1:D1"/>
    <mergeCell ref="A3:K3"/>
    <mergeCell ref="A22:K22"/>
    <mergeCell ref="A23:K23"/>
    <mergeCell ref="A26:K26"/>
    <mergeCell ref="A29:K29"/>
  </mergeCells>
  <conditionalFormatting sqref="B16">
    <cfRule type="cellIs" dxfId="0" priority="1" operator="notEqual">
      <formula>1</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43DA9-A147-47DB-9E1D-7C610A94005D}">
  <dimension ref="A1:E29"/>
  <sheetViews>
    <sheetView workbookViewId="0">
      <selection activeCell="C13" sqref="C13"/>
    </sheetView>
  </sheetViews>
  <sheetFormatPr defaultRowHeight="15.75" x14ac:dyDescent="0.25"/>
  <cols>
    <col min="1" max="1" width="15.33203125" customWidth="1"/>
    <col min="2" max="2" width="9.5546875" bestFit="1" customWidth="1"/>
    <col min="3" max="3" width="10.5546875" bestFit="1" customWidth="1"/>
    <col min="4" max="4" width="14.109375" bestFit="1" customWidth="1"/>
    <col min="5" max="5" width="10.5546875" bestFit="1" customWidth="1"/>
  </cols>
  <sheetData>
    <row r="1" spans="1:5" x14ac:dyDescent="0.25">
      <c r="A1" s="9" t="s">
        <v>39</v>
      </c>
    </row>
    <row r="2" spans="1:5" x14ac:dyDescent="0.25">
      <c r="A2" s="9" t="s">
        <v>40</v>
      </c>
    </row>
    <row r="3" spans="1:5" x14ac:dyDescent="0.25">
      <c r="A3" s="9"/>
    </row>
    <row r="4" spans="1:5" x14ac:dyDescent="0.25">
      <c r="A4" s="9"/>
    </row>
    <row r="5" spans="1:5" x14ac:dyDescent="0.25">
      <c r="A5" s="9"/>
    </row>
    <row r="6" spans="1:5" x14ac:dyDescent="0.25">
      <c r="A6" s="9"/>
    </row>
    <row r="7" spans="1:5" x14ac:dyDescent="0.25">
      <c r="A7" s="9"/>
    </row>
    <row r="8" spans="1:5" x14ac:dyDescent="0.25">
      <c r="A8" s="9"/>
    </row>
    <row r="9" spans="1:5" x14ac:dyDescent="0.25">
      <c r="A9" s="9"/>
    </row>
    <row r="11" spans="1:5" x14ac:dyDescent="0.25">
      <c r="A11" s="17" t="s">
        <v>94</v>
      </c>
    </row>
    <row r="12" spans="1:5" x14ac:dyDescent="0.25">
      <c r="A12" s="18" t="s">
        <v>112</v>
      </c>
      <c r="B12" s="21">
        <v>46023</v>
      </c>
      <c r="D12" s="18" t="s">
        <v>112</v>
      </c>
      <c r="E12" s="21">
        <v>46112</v>
      </c>
    </row>
    <row r="13" spans="1:5" x14ac:dyDescent="0.25">
      <c r="A13" s="18" t="s">
        <v>113</v>
      </c>
      <c r="B13" s="21">
        <v>46113</v>
      </c>
      <c r="D13" s="18" t="s">
        <v>113</v>
      </c>
      <c r="E13" s="21">
        <v>46203</v>
      </c>
    </row>
    <row r="14" spans="1:5" x14ac:dyDescent="0.25">
      <c r="A14" s="18" t="s">
        <v>114</v>
      </c>
      <c r="B14" s="21">
        <v>46204</v>
      </c>
      <c r="D14" s="18" t="s">
        <v>114</v>
      </c>
      <c r="E14" s="21">
        <v>46295</v>
      </c>
    </row>
    <row r="15" spans="1:5" x14ac:dyDescent="0.25">
      <c r="A15" s="18" t="s">
        <v>115</v>
      </c>
      <c r="B15" s="21">
        <v>46296</v>
      </c>
      <c r="D15" s="18" t="s">
        <v>115</v>
      </c>
      <c r="E15" s="21">
        <v>46387</v>
      </c>
    </row>
    <row r="16" spans="1:5" x14ac:dyDescent="0.25">
      <c r="A16" s="18" t="s">
        <v>116</v>
      </c>
      <c r="B16" s="21">
        <v>46388</v>
      </c>
      <c r="D16" s="18" t="s">
        <v>116</v>
      </c>
      <c r="E16" s="21">
        <v>46477</v>
      </c>
    </row>
    <row r="17" spans="1:5" x14ac:dyDescent="0.25">
      <c r="A17" s="18" t="s">
        <v>117</v>
      </c>
      <c r="B17" s="21">
        <v>46478</v>
      </c>
      <c r="D17" s="18" t="s">
        <v>117</v>
      </c>
      <c r="E17" s="21">
        <v>46568</v>
      </c>
    </row>
    <row r="18" spans="1:5" x14ac:dyDescent="0.25">
      <c r="A18" s="18" t="s">
        <v>118</v>
      </c>
      <c r="B18" s="21">
        <v>46569</v>
      </c>
      <c r="D18" s="18" t="s">
        <v>118</v>
      </c>
      <c r="E18" s="21">
        <v>46660</v>
      </c>
    </row>
    <row r="19" spans="1:5" x14ac:dyDescent="0.25">
      <c r="A19" s="18" t="s">
        <v>119</v>
      </c>
      <c r="B19" s="21">
        <v>46661</v>
      </c>
      <c r="D19" s="18" t="s">
        <v>119</v>
      </c>
      <c r="E19" s="21">
        <v>46752</v>
      </c>
    </row>
    <row r="20" spans="1:5" x14ac:dyDescent="0.25">
      <c r="A20" s="18" t="s">
        <v>120</v>
      </c>
      <c r="B20" s="21">
        <v>46753</v>
      </c>
      <c r="D20" s="18" t="s">
        <v>120</v>
      </c>
      <c r="E20" s="22">
        <v>46843</v>
      </c>
    </row>
    <row r="21" spans="1:5" x14ac:dyDescent="0.25">
      <c r="A21" s="18" t="s">
        <v>121</v>
      </c>
      <c r="B21" s="21">
        <v>46844</v>
      </c>
      <c r="D21" s="18" t="s">
        <v>121</v>
      </c>
      <c r="E21" s="21">
        <v>46934</v>
      </c>
    </row>
    <row r="22" spans="1:5" x14ac:dyDescent="0.25">
      <c r="A22" s="18" t="s">
        <v>122</v>
      </c>
      <c r="B22" s="21">
        <v>46935</v>
      </c>
      <c r="D22" s="18" t="s">
        <v>122</v>
      </c>
      <c r="E22" s="21">
        <v>47026</v>
      </c>
    </row>
    <row r="23" spans="1:5" x14ac:dyDescent="0.25">
      <c r="A23" s="18" t="s">
        <v>123</v>
      </c>
      <c r="B23" s="21">
        <v>47027</v>
      </c>
      <c r="D23" s="18" t="s">
        <v>123</v>
      </c>
      <c r="E23" s="21">
        <v>47118</v>
      </c>
    </row>
    <row r="24" spans="1:5" x14ac:dyDescent="0.25">
      <c r="A24" s="18" t="s">
        <v>124</v>
      </c>
      <c r="B24" s="21">
        <v>47119</v>
      </c>
      <c r="D24" s="18" t="s">
        <v>124</v>
      </c>
      <c r="E24" s="21">
        <v>47208</v>
      </c>
    </row>
    <row r="25" spans="1:5" x14ac:dyDescent="0.25">
      <c r="A25" s="18" t="s">
        <v>125</v>
      </c>
      <c r="B25" s="21">
        <v>47209</v>
      </c>
      <c r="D25" s="18" t="s">
        <v>125</v>
      </c>
      <c r="E25" s="21">
        <v>47299</v>
      </c>
    </row>
    <row r="26" spans="1:5" x14ac:dyDescent="0.25">
      <c r="A26" s="18" t="s">
        <v>126</v>
      </c>
      <c r="B26" s="21">
        <v>47300</v>
      </c>
      <c r="D26" s="18" t="s">
        <v>126</v>
      </c>
      <c r="E26" s="21">
        <v>47391</v>
      </c>
    </row>
    <row r="27" spans="1:5" x14ac:dyDescent="0.25">
      <c r="A27" s="18" t="s">
        <v>127</v>
      </c>
      <c r="B27" s="21">
        <v>47392</v>
      </c>
      <c r="D27" s="18" t="s">
        <v>127</v>
      </c>
      <c r="E27" s="21">
        <v>47483</v>
      </c>
    </row>
    <row r="28" spans="1:5" x14ac:dyDescent="0.25">
      <c r="A28" s="18"/>
      <c r="B28" s="22"/>
      <c r="C28" s="22"/>
    </row>
    <row r="29" spans="1:5" x14ac:dyDescent="0.25">
      <c r="C29" s="12"/>
    </row>
  </sheetData>
  <sheetProtection algorithmName="SHA-512" hashValue="arScuPN9XisfwDuJ5V6jHjFzjoALVS6vrS13pgZM7oi7ZlvwMZR2mNLp71bGJNPhjhftaEU9H6MD0J9OyKyLpw==" saltValue="tKZPp3Gg4LnTzDnBevK2Sw==" spinCount="100000" sheet="1" objects="1" scenarios="1"/>
  <phoneticPr fontId="17"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Budget Example</vt:lpstr>
      <vt:lpstr>De minimis</vt:lpstr>
      <vt:lpstr>Budget %s Example</vt:lpstr>
      <vt:lpstr>Lists</vt:lpstr>
    </vt:vector>
  </TitlesOfParts>
  <Company>State of Nebraska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Lowe, Diane</dc:creator>
  <cp:lastModifiedBy>Lowe, Diane</cp:lastModifiedBy>
  <cp:lastPrinted>2026-04-07T20:26:34Z</cp:lastPrinted>
  <dcterms:created xsi:type="dcterms:W3CDTF">2025-03-18T17:57:59Z</dcterms:created>
  <dcterms:modified xsi:type="dcterms:W3CDTF">2026-06-22T13:59:18Z</dcterms:modified>
</cp:coreProperties>
</file>